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52" windowWidth="12120" windowHeight="8256"/>
  </bookViews>
  <sheets>
    <sheet name="План (1 стр.)" sheetId="1" r:id="rId1"/>
    <sheet name="План (2 стр.)" sheetId="2" r:id="rId2"/>
    <sheet name="План (3 стр.)" sheetId="3" r:id="rId3"/>
  </sheets>
  <definedNames>
    <definedName name="_xlnm.Print_Titles" localSheetId="2">'План (3 стр.)'!$2:$3</definedName>
    <definedName name="_xlnm.Print_Area" localSheetId="0">'План (1 стр.)'!$A$1:$BA$42</definedName>
    <definedName name="_xlnm.Print_Area" localSheetId="1">'План (2 стр.)'!$A$1:$AF$30</definedName>
  </definedNames>
  <calcPr calcId="125725" fullCalcOnLoad="1" calcOnSave="0"/>
</workbook>
</file>

<file path=xl/calcChain.xml><?xml version="1.0" encoding="utf-8"?>
<calcChain xmlns="http://schemas.openxmlformats.org/spreadsheetml/2006/main">
  <c r="AC20" i="2"/>
  <c r="AB20" s="1"/>
  <c r="Z49" i="3"/>
  <c r="Z44"/>
  <c r="Z42" s="1"/>
  <c r="X42" s="1"/>
  <c r="Z28"/>
  <c r="AA21"/>
  <c r="X21" s="1"/>
  <c r="AA13"/>
  <c r="X13" s="1"/>
  <c r="AA12"/>
  <c r="X12" s="1"/>
  <c r="AA11"/>
  <c r="AA10"/>
  <c r="AA36"/>
  <c r="AE20" i="2"/>
  <c r="AE16"/>
  <c r="AB16" s="1"/>
  <c r="AE9"/>
  <c r="AE4" s="1"/>
  <c r="AB4" s="1"/>
  <c r="AC11"/>
  <c r="AB11" s="1"/>
  <c r="AE11"/>
  <c r="AC10"/>
  <c r="AE10"/>
  <c r="AC9"/>
  <c r="AB9" s="1"/>
  <c r="AC8"/>
  <c r="AB8" s="1"/>
  <c r="Y8" i="3"/>
  <c r="Y5" s="1"/>
  <c r="Z8"/>
  <c r="X14"/>
  <c r="AB27" i="2"/>
  <c r="AB26"/>
  <c r="AB30"/>
  <c r="AB29"/>
  <c r="AB28"/>
  <c r="Y47" i="3"/>
  <c r="Y25"/>
  <c r="Y23" s="1"/>
  <c r="Y30"/>
  <c r="X30" s="1"/>
  <c r="Y38"/>
  <c r="X38" s="1"/>
  <c r="Y53"/>
  <c r="X53" s="1"/>
  <c r="Z25"/>
  <c r="Z30"/>
  <c r="Z47"/>
  <c r="Z38"/>
  <c r="Z53"/>
  <c r="AA30"/>
  <c r="AA53"/>
  <c r="AA47"/>
  <c r="X47"/>
  <c r="AB47"/>
  <c r="AA42"/>
  <c r="AA38"/>
  <c r="AA25"/>
  <c r="AA23" s="1"/>
  <c r="AB53"/>
  <c r="AB42"/>
  <c r="AB38"/>
  <c r="AB30"/>
  <c r="AB25"/>
  <c r="AB23" s="1"/>
  <c r="AB16"/>
  <c r="AB5" s="1"/>
  <c r="X7"/>
  <c r="X10"/>
  <c r="X11"/>
  <c r="X15"/>
  <c r="X20"/>
  <c r="X22"/>
  <c r="X27"/>
  <c r="X28"/>
  <c r="X29"/>
  <c r="X32"/>
  <c r="X33"/>
  <c r="X34"/>
  <c r="X35"/>
  <c r="X36"/>
  <c r="X37"/>
  <c r="X40"/>
  <c r="X41"/>
  <c r="X44"/>
  <c r="X45"/>
  <c r="X46"/>
  <c r="X49"/>
  <c r="X50"/>
  <c r="X51"/>
  <c r="X52"/>
  <c r="X55"/>
  <c r="X56"/>
  <c r="X57"/>
  <c r="X4"/>
  <c r="AB6" i="2"/>
  <c r="AB7"/>
  <c r="AB10"/>
  <c r="AB12"/>
  <c r="AB13"/>
  <c r="AB14"/>
  <c r="AB15"/>
  <c r="AB18"/>
  <c r="AB19"/>
  <c r="AB22"/>
  <c r="AB23"/>
  <c r="AB24"/>
  <c r="X19" i="3"/>
  <c r="Z16"/>
  <c r="Y16"/>
  <c r="X18"/>
  <c r="X25"/>
  <c r="Z5"/>
  <c r="Z23" l="1"/>
  <c r="X23" s="1"/>
  <c r="AA8"/>
  <c r="AA16"/>
  <c r="X16" s="1"/>
  <c r="AA5" l="1"/>
  <c r="X5" s="1"/>
  <c r="X8"/>
</calcChain>
</file>

<file path=xl/sharedStrings.xml><?xml version="1.0" encoding="utf-8"?>
<sst xmlns="http://schemas.openxmlformats.org/spreadsheetml/2006/main" count="231" uniqueCount="169">
  <si>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</si>
  <si>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</si>
  <si>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</si>
  <si>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</si>
  <si>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КОДЫ</t>
  </si>
  <si>
    <t>Форма по КФД</t>
  </si>
  <si>
    <t>Дата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</si>
  <si>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</si>
  <si>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</si>
  <si>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</si>
  <si>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</si>
  <si>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</si>
  <si>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</si>
  <si>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Наименование показателя</t>
  </si>
  <si>
    <t>из них:</t>
  </si>
  <si>
    <t>III. Показатели по поступлениям и выплатам учреждения</t>
  </si>
  <si>
    <t>Всего</t>
  </si>
  <si>
    <t>Х</t>
  </si>
  <si>
    <t>Поступления, всего:</t>
  </si>
  <si>
    <t>в том числе:</t>
  </si>
  <si>
    <t>Выплаты, всего:</t>
  </si>
  <si>
    <t>Прочие расходы</t>
  </si>
  <si>
    <t>Справочно:</t>
  </si>
  <si>
    <t>Объем публичных обязательств, всего</t>
  </si>
  <si>
    <t>Исполнитель</t>
  </si>
  <si>
    <t>"</t>
  </si>
  <si>
    <t>г.</t>
  </si>
  <si>
    <t>на 20</t>
  </si>
  <si>
    <t>год</t>
  </si>
  <si>
    <t>20</t>
  </si>
  <si>
    <t>Код по бюджетной классификации операции сектора госу-
дарственного управления</t>
  </si>
  <si>
    <t>Наименование государственного бюджетного учреждения</t>
  </si>
  <si>
    <t>Адрес фактического местонахождения государственного бюджетного учреждения</t>
  </si>
  <si>
    <t>1.1. Цели деятельности учреждения:</t>
  </si>
  <si>
    <t>1.2. Виды деятельности учреждения:</t>
  </si>
  <si>
    <t>стоимость имущества, закрепленного собственником имущества за учреждением на праве оперативного управления</t>
  </si>
  <si>
    <t>стоимость имущества, приобретенного учреждением за счет выделенных собственником имущества учреждения средств</t>
  </si>
  <si>
    <t>стоимость имущества, приобретенного учреждением за счет доходов, полученных от платной и иной приносящей доход деятельности</t>
  </si>
  <si>
    <t>балансовая стоимость особо ценного движимого имущества</t>
  </si>
  <si>
    <t xml:space="preserve">I.  Общие сведения о деятельности учреждения </t>
  </si>
  <si>
    <t>субсидии на иные цели</t>
  </si>
  <si>
    <t>средства по ОМС</t>
  </si>
  <si>
    <t>субсидии на выполнение государственного задания</t>
  </si>
  <si>
    <t>из них</t>
  </si>
  <si>
    <t>недвижимое имущество учреждения, всего</t>
  </si>
  <si>
    <t>особо ценное движимое имущество учреждения, всего</t>
  </si>
  <si>
    <t xml:space="preserve">      в том числе остаточная стоимость</t>
  </si>
  <si>
    <t>в том числе в разрезе видов финансового обеспечения (деятельности)</t>
  </si>
  <si>
    <t>дебиторская задолженность по доходам</t>
  </si>
  <si>
    <t>приносящая доход деятельность (собственные доходы)</t>
  </si>
  <si>
    <t>дебиторская задолженность по выданным авансам</t>
  </si>
  <si>
    <t>кредиторская задолженность по принятым обязательствам</t>
  </si>
  <si>
    <t>кредиторская задолженность по платежам в бюджеты</t>
  </si>
  <si>
    <t>вложения в нефинансовые активы, всего</t>
  </si>
  <si>
    <t>в недвижимое имущество учреждения</t>
  </si>
  <si>
    <t>в особо ценное движимое имущество учреждения</t>
  </si>
  <si>
    <t>Код строки</t>
  </si>
  <si>
    <t>150</t>
  </si>
  <si>
    <t>011</t>
  </si>
  <si>
    <t>031</t>
  </si>
  <si>
    <t>012</t>
  </si>
  <si>
    <t>032</t>
  </si>
  <si>
    <t>013</t>
  </si>
  <si>
    <t>иное движимое имущество учреждения, всего</t>
  </si>
  <si>
    <t>033</t>
  </si>
  <si>
    <t>090</t>
  </si>
  <si>
    <t>091</t>
  </si>
  <si>
    <t>092</t>
  </si>
  <si>
    <t>в иное движимое имущество учреждения</t>
  </si>
  <si>
    <t>093</t>
  </si>
  <si>
    <t>230</t>
  </si>
  <si>
    <t>260</t>
  </si>
  <si>
    <t>400</t>
  </si>
  <si>
    <t>490</t>
  </si>
  <si>
    <t>510</t>
  </si>
  <si>
    <t>530</t>
  </si>
  <si>
    <t>кредиторская задолженность по прочим расчетам с кредиторами</t>
  </si>
  <si>
    <t>600</t>
  </si>
  <si>
    <t>Стоимость недвижимого имущества учреждения</t>
  </si>
  <si>
    <t>полученного в безвозмезное пользование</t>
  </si>
  <si>
    <t>переданного в возмездное пользование (аренду)</t>
  </si>
  <si>
    <t>переданного в безвозмездное пользование</t>
  </si>
  <si>
    <t>120</t>
  </si>
  <si>
    <t>Доходы от собственности</t>
  </si>
  <si>
    <t>130</t>
  </si>
  <si>
    <t>180</t>
  </si>
  <si>
    <t>Доходы от операций с активами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</si>
  <si>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</si>
  <si>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</si>
  <si>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</si>
  <si>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</si>
  <si>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Приобретение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</si>
  <si>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</si>
  <si>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</si>
  <si>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</si>
  <si>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</si>
  <si>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</si>
  <si>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</si>
  <si>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</si>
  <si>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</si>
  <si>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Социальное обеспечение</t>
  </si>
  <si>
    <t>пособия по социальной помощи населению</t>
  </si>
  <si>
    <t>Расходы по приобретению нефинансовых активов</t>
  </si>
  <si>
    <t>основных средств</t>
  </si>
  <si>
    <t>нематериальных активов</t>
  </si>
  <si>
    <t>материальных запасов</t>
  </si>
  <si>
    <t>непроизводственных активов</t>
  </si>
  <si>
    <t>Расходы по приобретению финансовых активов</t>
  </si>
  <si>
    <t>ценных бумаг, кроме акций</t>
  </si>
  <si>
    <t>акций и иных форм участия в капитале</t>
  </si>
  <si>
    <t>иных финансовых активов</t>
  </si>
  <si>
    <t>550</t>
  </si>
  <si>
    <t>пенсии, пособия, выплачиваемые организациями сектора государственного управления</t>
  </si>
  <si>
    <t>263</t>
  </si>
  <si>
    <t>безвозмездные перечисления организациям, за исключением государственных и муниципальных организаций</t>
  </si>
  <si>
    <t>242</t>
  </si>
  <si>
    <t>Доходы от оказания платных услуг (работ)</t>
  </si>
  <si>
    <t>Прочие доходы</t>
  </si>
  <si>
    <t>доходы медицинских бюджетных учреждений, осуществляющих деятельность по программе ОМС</t>
  </si>
  <si>
    <t>иные доходы</t>
  </si>
  <si>
    <t xml:space="preserve">Руководитель государственного бюджетного учреждения </t>
  </si>
  <si>
    <t>Главный бухгалтер государственного бюджетного учреждения</t>
  </si>
  <si>
    <t>Централизованная бухгалтерия</t>
  </si>
  <si>
    <t>Руководитель (уполномоченное лицо)</t>
  </si>
  <si>
    <t>(должность)</t>
  </si>
  <si>
    <t>телефон, e-mail</t>
  </si>
  <si>
    <t>Остаток средств на начало планируемого года</t>
  </si>
  <si>
    <t>Остаток средств на конец планируемого года</t>
  </si>
  <si>
    <t>Просроченная кредиторская задолженность</t>
  </si>
  <si>
    <t>в том числе по лицевым счетам, открытым в Комитете финансов (в разрезе видов финансового обеспечения (деятельности)</t>
  </si>
  <si>
    <t>33094364</t>
  </si>
  <si>
    <t>Администрация Петродворцового района Санкт-Петербурга</t>
  </si>
  <si>
    <t xml:space="preserve">Глава администрации Петродворцового района
Санкт-Петербурга
</t>
  </si>
  <si>
    <t>Т.В. Рогожина</t>
  </si>
  <si>
    <t xml:space="preserve">Директор ГУ ЦБ 
</t>
  </si>
  <si>
    <t xml:space="preserve">Главный бухгалтер ГУ ЦБ </t>
  </si>
  <si>
    <t>Н.В. Фалалеева</t>
  </si>
  <si>
    <t>Согласовано:</t>
  </si>
  <si>
    <t>Г.А. Зенченко</t>
  </si>
  <si>
    <t>Заместитель Главы администрации 
Петродворцового района Санкт-Петербурга</t>
  </si>
  <si>
    <t xml:space="preserve">
</t>
  </si>
  <si>
    <r>
      <t xml:space="preserve">ИНН / КПП                                  </t>
    </r>
    <r>
      <rPr>
        <u/>
        <sz val="10"/>
        <rFont val="Arial"/>
        <family val="2"/>
        <charset val="204"/>
      </rPr>
      <t>7823004980/781901001</t>
    </r>
  </si>
  <si>
    <t>1.3.1. Оказание населению и организациям платных дополнительных образовательных услуг (обучение по дополнительным образовательным программам, преподавание специальных курсов и циклов дисциплин, репетиторство с обучающимися других образовательных учреждений, других услуг), не предусмотренных соответствующими образовательными программами и федеральными государственными образовательными стандартами.</t>
  </si>
  <si>
    <t>1.1.1. Обеспечение гарантии права на образование; 
1.1.2. Осуществление образовательного процесса; 
1.1.3. Формирование общей культуры личности обучающихся, воспитанников на основе обязательного минимума содержания общеобразоватлеьных программ, их адаптация к жизни в обществе;
1.1.4. Создание основы осознанного выбора и последующего освоения профессиональных образовательных программ;
1.1.5. Воспитание гражданственности и любви к Родине.</t>
  </si>
  <si>
    <t>1.2.1. Реализация общеобразовательной программы начального общего образования;
1.2.2. Реализация общеобразовательной программы основного общего образования;
1.2.3. Реализация общеобразовательной программы среднего (полного) общего образования;
1.2.4. Реализация дополнительных образовательных программ.</t>
  </si>
  <si>
    <t xml:space="preserve"> Государственное бюджетное общеобразовательное учреждение средняя общеобразовательная школа № 430 Петродворцового района 
Санкт-Петербурга</t>
  </si>
  <si>
    <t>01</t>
  </si>
  <si>
    <t>Начальник отдела образования администрации 
Петродворцового района Санкт-Петербурга</t>
  </si>
  <si>
    <t>Л.В. Локтионова</t>
  </si>
  <si>
    <t>417-38-52, school430lom@mail.ru</t>
  </si>
  <si>
    <t>Д.А. Попов</t>
  </si>
  <si>
    <t xml:space="preserve">Н.А. Султанова </t>
  </si>
  <si>
    <t xml:space="preserve">Е.В. Горбунова </t>
  </si>
  <si>
    <t>Родительская плата за путевки в рамках оздоровительной кампании (94чел.*1201.20руб.=112912.80руб.)</t>
  </si>
  <si>
    <t>15</t>
  </si>
  <si>
    <t>января</t>
  </si>
  <si>
    <t>01.01.2015</t>
  </si>
  <si>
    <t>1.5. Общая балансовая стоимость движимого имущества на 01.10.2014, всего</t>
  </si>
  <si>
    <t>1.4. Общая балансовая стоимость недвижимого имущества на 01.10.2014 , всего</t>
  </si>
  <si>
    <t xml:space="preserve">I. Нефинансовые активы на  01.10.2014г., всего: </t>
  </si>
  <si>
    <t>II. Финансовые активы на  01.10.2014г., всего</t>
  </si>
  <si>
    <t>III. Обязательства на  01.10.2014г., всего</t>
  </si>
  <si>
    <t>Справочно на  01.10.2014г.</t>
  </si>
  <si>
    <t>услуга № 1: Школа раннего развития ( 54чел.*1700руб.*7мес = 642600 руб.)</t>
  </si>
  <si>
    <t>услуга № 2:Спортивная секция (11чел.*2000руб.*7мес=154000руб.)</t>
  </si>
  <si>
    <t>услуга № 3: Английский язык (20чел.*1600руб.*7мес=224000руб.)</t>
  </si>
  <si>
    <t>услуга № 4: Подготовка к ЕГЭ, ГИА (10чел.*2800руб.*7мес =196000руб.)</t>
  </si>
  <si>
    <t>План финансово-хозяйственной деятельности</t>
  </si>
  <si>
    <t>198412, Санкт-Петербург, г. Ломоносов, ул. Скуридина, дом 6а, литер 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</si>
</sst>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u/>
      <sz val="7.5"/>
      <name val="Arial Cyr"/>
      <charset val="204"/>
    </font>
    <font>
      <sz val="6.5"/>
      <name val="Times New Roman"/>
      <family val="1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49" fontId="6" fillId="0" borderId="0" xfId="0" applyNumberFormat="1" applyFont="1" applyAlignment="1"/>
    <xf numFmtId="49" fontId="0" fillId="0" borderId="0" xfId="0" applyNumberFormat="1" applyAlignment="1">
      <alignment horizontal="right"/>
    </xf>
    <xf numFmtId="49" fontId="0" fillId="0" borderId="0" xfId="0" applyNumberFormat="1" applyAlignment="1"/>
    <xf numFmtId="49" fontId="3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3" fillId="0" borderId="2" xfId="0" applyNumberFormat="1" applyFont="1" applyBorder="1" applyAlignment="1">
      <alignment wrapText="1"/>
    </xf>
    <xf numFmtId="49" fontId="11" fillId="0" borderId="0" xfId="0" applyNumberFormat="1" applyFont="1" applyAlignment="1">
      <alignment horizontal="center" vertical="top"/>
    </xf>
    <xf numFmtId="49" fontId="11" fillId="0" borderId="0" xfId="0" applyNumberFormat="1" applyFont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6" fillId="0" borderId="2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 vertical="top"/>
    </xf>
    <xf numFmtId="49" fontId="6" fillId="0" borderId="2" xfId="0" applyNumberFormat="1" applyFont="1" applyBorder="1" applyAlignment="1"/>
    <xf numFmtId="49" fontId="6" fillId="0" borderId="0" xfId="0" applyNumberFormat="1" applyFont="1" applyAlignment="1">
      <alignment horizontal="right"/>
    </xf>
    <xf numFmtId="49" fontId="15" fillId="0" borderId="0" xfId="0" applyNumberFormat="1" applyFont="1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/>
    <xf numFmtId="49" fontId="2" fillId="0" borderId="0" xfId="0" applyNumberFormat="1" applyFont="1" applyAlignment="1">
      <alignment horizontal="center" vertical="top"/>
    </xf>
    <xf numFmtId="49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2" fontId="3" fillId="2" borderId="3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49" fontId="3" fillId="0" borderId="8" xfId="0" applyNumberFormat="1" applyFont="1" applyBorder="1" applyAlignment="1">
      <alignment horizontal="left" vertical="top"/>
    </xf>
    <xf numFmtId="49" fontId="0" fillId="0" borderId="8" xfId="0" applyNumberFormat="1" applyBorder="1" applyAlignment="1"/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right"/>
    </xf>
    <xf numFmtId="49" fontId="7" fillId="0" borderId="2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/>
    <xf numFmtId="49" fontId="3" fillId="0" borderId="0" xfId="0" applyNumberFormat="1" applyFont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0" fillId="0" borderId="2" xfId="0" applyNumberFormat="1" applyBorder="1" applyAlignment="1">
      <alignment horizontal="left" wrapText="1"/>
    </xf>
    <xf numFmtId="49" fontId="3" fillId="0" borderId="7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left" wrapText="1"/>
    </xf>
    <xf numFmtId="49" fontId="13" fillId="0" borderId="0" xfId="0" applyNumberFormat="1" applyFont="1" applyAlignment="1">
      <alignment horizontal="left" wrapText="1"/>
    </xf>
    <xf numFmtId="49" fontId="13" fillId="0" borderId="8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top"/>
    </xf>
    <xf numFmtId="49" fontId="0" fillId="0" borderId="0" xfId="0" applyNumberFormat="1" applyAlignment="1">
      <alignment horizontal="center"/>
    </xf>
    <xf numFmtId="4" fontId="3" fillId="2" borderId="3" xfId="0" applyNumberFormat="1" applyFont="1" applyFill="1" applyBorder="1" applyAlignment="1">
      <alignment horizontal="center" vertical="top"/>
    </xf>
    <xf numFmtId="4" fontId="3" fillId="2" borderId="4" xfId="0" applyNumberFormat="1" applyFont="1" applyFill="1" applyBorder="1" applyAlignment="1">
      <alignment horizontal="center" vertical="top"/>
    </xf>
    <xf numFmtId="4" fontId="3" fillId="2" borderId="5" xfId="0" applyNumberFormat="1" applyFont="1" applyFill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 vertical="top"/>
    </xf>
    <xf numFmtId="49" fontId="3" fillId="0" borderId="2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top"/>
    </xf>
    <xf numFmtId="4" fontId="3" fillId="2" borderId="6" xfId="0" applyNumberFormat="1" applyFont="1" applyFill="1" applyBorder="1" applyAlignment="1">
      <alignment horizontal="center" vertical="top"/>
    </xf>
    <xf numFmtId="4" fontId="3" fillId="2" borderId="2" xfId="0" applyNumberFormat="1" applyFont="1" applyFill="1" applyBorder="1" applyAlignment="1">
      <alignment horizontal="center" vertical="top"/>
    </xf>
    <xf numFmtId="4" fontId="3" fillId="2" borderId="7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 horizontal="center" wrapText="1"/>
    </xf>
    <xf numFmtId="49" fontId="4" fillId="0" borderId="0" xfId="0" applyNumberFormat="1" applyFont="1" applyAlignment="1">
      <alignment horizontal="left" vertical="top"/>
    </xf>
    <xf numFmtId="49" fontId="5" fillId="0" borderId="3" xfId="0" applyNumberFormat="1" applyFont="1" applyBorder="1" applyAlignment="1">
      <alignment horizontal="center" vertical="top"/>
    </xf>
    <xf numFmtId="0" fontId="12" fillId="0" borderId="4" xfId="0" applyFont="1" applyBorder="1"/>
    <xf numFmtId="0" fontId="12" fillId="0" borderId="5" xfId="0" applyFont="1" applyBorder="1"/>
    <xf numFmtId="49" fontId="3" fillId="0" borderId="3" xfId="0" applyNumberFormat="1" applyFont="1" applyBorder="1" applyAlignment="1">
      <alignment horizontal="left" vertical="top"/>
    </xf>
    <xf numFmtId="49" fontId="3" fillId="0" borderId="4" xfId="0" applyNumberFormat="1" applyFont="1" applyBorder="1" applyAlignment="1">
      <alignment horizontal="left" vertical="top"/>
    </xf>
    <xf numFmtId="49" fontId="3" fillId="0" borderId="5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top" wrapText="1"/>
    </xf>
    <xf numFmtId="49" fontId="11" fillId="0" borderId="9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wrapText="1"/>
    </xf>
    <xf numFmtId="49" fontId="0" fillId="0" borderId="2" xfId="0" applyNumberFormat="1" applyBorder="1" applyAlignment="1">
      <alignment horizontal="center" wrapText="1"/>
    </xf>
    <xf numFmtId="49" fontId="6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2" xfId="0" applyNumberFormat="1" applyFont="1" applyBorder="1" applyAlignment="1">
      <alignment horizontal="left"/>
    </xf>
    <xf numFmtId="49" fontId="6" fillId="0" borderId="0" xfId="0" applyNumberFormat="1" applyFont="1" applyAlignment="1"/>
    <xf numFmtId="49" fontId="6" fillId="0" borderId="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1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vertical="top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48"/>
  <sheetViews>
    <sheetView showGridLines="0" tabSelected="1" topLeftCell="A10" workbookViewId="0">
      <selection activeCell="A27" sqref="A27:BA27"/>
    </sheetView>
  </sheetViews>
  <sheetFormatPr defaultColWidth="1.6640625" defaultRowHeight="13.2"/>
  <cols>
    <col min="1" max="52" width="1.6640625" style="3"/>
    <col min="53" max="53" width="2.5546875" style="3" customWidth="1"/>
    <col min="54" max="16384" width="1.6640625" style="3"/>
  </cols>
  <sheetData>
    <row r="1" spans="1:53" ht="5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</row>
    <row r="2" spans="1:53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55" t="s">
        <v>0</v>
      </c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</row>
    <row r="3" spans="1:53" ht="24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57" t="s">
        <v>132</v>
      </c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</row>
    <row r="4" spans="1:53" ht="13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56" t="s">
        <v>1</v>
      </c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</row>
    <row r="5" spans="1:53" ht="5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</row>
    <row r="6" spans="1:53" ht="13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N6" s="39" t="s">
        <v>150</v>
      </c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</row>
    <row r="7" spans="1:53" ht="13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7" t="s">
        <v>2</v>
      </c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1"/>
      <c r="AN7" s="37" t="s">
        <v>3</v>
      </c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</row>
    <row r="8" spans="1:53" ht="4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</row>
    <row r="9" spans="1:53" ht="13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2" t="s">
        <v>25</v>
      </c>
      <c r="AH9" s="39"/>
      <c r="AI9" s="39"/>
      <c r="AJ9" s="3" t="s">
        <v>25</v>
      </c>
      <c r="AK9" s="39"/>
      <c r="AL9" s="39"/>
      <c r="AM9" s="39"/>
      <c r="AN9" s="39"/>
      <c r="AO9" s="39"/>
      <c r="AP9" s="39"/>
      <c r="AQ9" s="39"/>
      <c r="AR9" s="47">
        <v>20</v>
      </c>
      <c r="AS9" s="47"/>
      <c r="AT9" s="38"/>
      <c r="AU9" s="38"/>
      <c r="AV9" s="53" t="s">
        <v>26</v>
      </c>
      <c r="AW9" s="53"/>
      <c r="AX9" s="53"/>
      <c r="AY9" s="53"/>
      <c r="AZ9" s="53"/>
      <c r="BA9" s="53"/>
    </row>
    <row r="10" spans="1:53" ht="9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</row>
    <row r="11" spans="1:53" ht="13.5" customHeight="1">
      <c r="A11" s="52" t="s">
        <v>167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</row>
    <row r="12" spans="1:53" ht="13.5" customHeight="1">
      <c r="A12" s="49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50" t="s">
        <v>154</v>
      </c>
      <c r="AB12" s="50"/>
      <c r="AC12" s="51" t="s">
        <v>28</v>
      </c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</row>
    <row r="13" spans="1:53" ht="13.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54"/>
      <c r="AT13" s="58" t="s">
        <v>4</v>
      </c>
      <c r="AU13" s="59"/>
      <c r="AV13" s="59"/>
      <c r="AW13" s="59"/>
      <c r="AX13" s="59"/>
      <c r="AY13" s="59"/>
      <c r="AZ13" s="59"/>
      <c r="BA13" s="60"/>
    </row>
    <row r="14" spans="1:53" ht="13.5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44" t="s">
        <v>5</v>
      </c>
      <c r="AM14" s="44"/>
      <c r="AN14" s="44"/>
      <c r="AO14" s="44"/>
      <c r="AP14" s="44"/>
      <c r="AQ14" s="44"/>
      <c r="AR14" s="44"/>
      <c r="AS14" s="45"/>
      <c r="AT14" s="43"/>
      <c r="AU14" s="43"/>
      <c r="AV14" s="43"/>
      <c r="AW14" s="43"/>
      <c r="AX14" s="43"/>
      <c r="AY14" s="43"/>
      <c r="AZ14" s="43"/>
      <c r="BA14" s="43"/>
    </row>
    <row r="15" spans="1:53" ht="13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2" t="s">
        <v>25</v>
      </c>
      <c r="O15" s="39" t="s">
        <v>146</v>
      </c>
      <c r="P15" s="39"/>
      <c r="Q15" s="3" t="s">
        <v>25</v>
      </c>
      <c r="R15" s="39" t="s">
        <v>155</v>
      </c>
      <c r="S15" s="39"/>
      <c r="T15" s="39"/>
      <c r="U15" s="39"/>
      <c r="V15" s="39"/>
      <c r="W15" s="39"/>
      <c r="X15" s="39"/>
      <c r="Y15" s="39"/>
      <c r="Z15" s="47" t="s">
        <v>29</v>
      </c>
      <c r="AA15" s="47"/>
      <c r="AB15" s="38" t="s">
        <v>154</v>
      </c>
      <c r="AC15" s="38"/>
      <c r="AD15" s="36" t="s">
        <v>26</v>
      </c>
      <c r="AE15" s="36"/>
      <c r="AF15" s="36"/>
      <c r="AG15" s="36"/>
      <c r="AH15" s="36"/>
      <c r="AI15" s="36"/>
      <c r="AJ15" s="36"/>
      <c r="AK15" s="36"/>
      <c r="AL15" s="44" t="s">
        <v>6</v>
      </c>
      <c r="AM15" s="44"/>
      <c r="AN15" s="44"/>
      <c r="AO15" s="44"/>
      <c r="AP15" s="44"/>
      <c r="AQ15" s="44"/>
      <c r="AR15" s="44"/>
      <c r="AS15" s="45"/>
      <c r="AT15" s="43" t="s">
        <v>156</v>
      </c>
      <c r="AU15" s="43"/>
      <c r="AV15" s="43"/>
      <c r="AW15" s="43"/>
      <c r="AX15" s="43"/>
      <c r="AY15" s="43"/>
      <c r="AZ15" s="43"/>
      <c r="BA15" s="43"/>
    </row>
    <row r="16" spans="1:53" ht="13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46"/>
      <c r="AT16" s="43"/>
      <c r="AU16" s="43"/>
      <c r="AV16" s="43"/>
      <c r="AW16" s="43"/>
      <c r="AX16" s="43"/>
      <c r="AY16" s="43"/>
      <c r="AZ16" s="43"/>
      <c r="BA16" s="43"/>
    </row>
    <row r="17" spans="1:53" ht="13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46"/>
      <c r="AT17" s="43"/>
      <c r="AU17" s="43"/>
      <c r="AV17" s="43"/>
      <c r="AW17" s="43"/>
      <c r="AX17" s="43"/>
      <c r="AY17" s="43"/>
      <c r="AZ17" s="43"/>
      <c r="BA17" s="43"/>
    </row>
    <row r="18" spans="1:53" ht="13.5" customHeight="1">
      <c r="A18" s="48" t="s">
        <v>31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34" t="s">
        <v>140</v>
      </c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44" t="s">
        <v>7</v>
      </c>
      <c r="AM18" s="44"/>
      <c r="AN18" s="44"/>
      <c r="AO18" s="44"/>
      <c r="AP18" s="44"/>
      <c r="AQ18" s="44"/>
      <c r="AR18" s="44"/>
      <c r="AS18" s="45"/>
      <c r="AT18" s="43" t="s">
        <v>130</v>
      </c>
      <c r="AU18" s="43"/>
      <c r="AV18" s="43"/>
      <c r="AW18" s="43"/>
      <c r="AX18" s="43"/>
      <c r="AY18" s="43"/>
      <c r="AZ18" s="43"/>
      <c r="BA18" s="43"/>
    </row>
    <row r="19" spans="1:53" ht="13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6"/>
      <c r="AM19" s="36"/>
      <c r="AN19" s="36"/>
      <c r="AO19" s="36"/>
      <c r="AP19" s="36"/>
      <c r="AQ19" s="36"/>
      <c r="AR19" s="36"/>
      <c r="AS19" s="46"/>
      <c r="AT19" s="43"/>
      <c r="AU19" s="43"/>
      <c r="AV19" s="43"/>
      <c r="AW19" s="43"/>
      <c r="AX19" s="43"/>
      <c r="AY19" s="43"/>
      <c r="AZ19" s="43"/>
      <c r="BA19" s="43"/>
    </row>
    <row r="20" spans="1:53" ht="13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6"/>
      <c r="AM20" s="36"/>
      <c r="AN20" s="36"/>
      <c r="AO20" s="36"/>
      <c r="AP20" s="36"/>
      <c r="AQ20" s="36"/>
      <c r="AR20" s="36"/>
      <c r="AS20" s="46"/>
      <c r="AT20" s="43"/>
      <c r="AU20" s="43"/>
      <c r="AV20" s="43"/>
      <c r="AW20" s="43"/>
      <c r="AX20" s="43"/>
      <c r="AY20" s="43"/>
      <c r="AZ20" s="43"/>
      <c r="BA20" s="43"/>
    </row>
    <row r="21" spans="1:53" ht="41.25" customHeight="1">
      <c r="A21" s="63" t="s">
        <v>145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4"/>
      <c r="AT21" s="43"/>
      <c r="AU21" s="43"/>
      <c r="AV21" s="43"/>
      <c r="AW21" s="43"/>
      <c r="AX21" s="43"/>
      <c r="AY21" s="43"/>
      <c r="AZ21" s="43"/>
      <c r="BA21" s="43"/>
    </row>
    <row r="22" spans="1:53" ht="16.5" customHeight="1">
      <c r="A22" s="48" t="s">
        <v>141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65"/>
      <c r="AT22" s="66"/>
      <c r="AU22" s="66"/>
      <c r="AV22" s="66"/>
      <c r="AW22" s="66"/>
      <c r="AX22" s="66"/>
      <c r="AY22" s="66"/>
      <c r="AZ22" s="66"/>
      <c r="BA22" s="66"/>
    </row>
    <row r="23" spans="1:53" ht="13.5" customHeight="1">
      <c r="A23" s="48" t="s">
        <v>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67" t="s">
        <v>9</v>
      </c>
      <c r="AM23" s="67"/>
      <c r="AN23" s="67"/>
      <c r="AO23" s="67"/>
      <c r="AP23" s="67"/>
      <c r="AQ23" s="67"/>
      <c r="AR23" s="67"/>
      <c r="AS23" s="45"/>
      <c r="AT23" s="43">
        <v>383</v>
      </c>
      <c r="AU23" s="43"/>
      <c r="AV23" s="43"/>
      <c r="AW23" s="43"/>
      <c r="AX23" s="43"/>
      <c r="AY23" s="43"/>
      <c r="AZ23" s="43"/>
      <c r="BA23" s="43"/>
    </row>
    <row r="24" spans="1:53" ht="24.75" customHeight="1">
      <c r="A24" s="48" t="s">
        <v>10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</row>
    <row r="25" spans="1:53" ht="15" customHeight="1">
      <c r="A25" s="63" t="s">
        <v>131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</row>
    <row r="26" spans="1:53" ht="37.5" customHeight="1">
      <c r="A26" s="48" t="s">
        <v>32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62" t="s">
        <v>140</v>
      </c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</row>
    <row r="27" spans="1:53" ht="15" customHeight="1">
      <c r="A27" s="63" t="s">
        <v>168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</row>
    <row r="28" spans="1:53" ht="14.25" customHeight="1">
      <c r="A28" s="61" t="s">
        <v>39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</row>
    <row r="29" spans="1:53" ht="3.7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</row>
    <row r="30" spans="1:53" ht="14.25" customHeight="1">
      <c r="A30" s="92" t="s">
        <v>33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4"/>
    </row>
    <row r="31" spans="1:53" ht="90" customHeight="1">
      <c r="A31" s="40" t="s">
        <v>143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2"/>
    </row>
    <row r="32" spans="1:53" ht="13.5" customHeight="1">
      <c r="A32" s="92" t="s">
        <v>34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4"/>
    </row>
    <row r="33" spans="1:70" ht="57.75" customHeight="1">
      <c r="A33" s="40" t="s">
        <v>144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2"/>
    </row>
    <row r="34" spans="1:70" ht="13.5" customHeight="1">
      <c r="A34" s="92" t="s">
        <v>11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4"/>
    </row>
    <row r="35" spans="1:70" ht="66.75" customHeight="1">
      <c r="A35" s="40" t="s">
        <v>142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2"/>
    </row>
    <row r="36" spans="1:70" ht="13.5" customHeight="1">
      <c r="A36" s="81" t="s">
        <v>158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3"/>
      <c r="AR36" s="84">
        <v>54104192.759999998</v>
      </c>
      <c r="AS36" s="85"/>
      <c r="AT36" s="85"/>
      <c r="AU36" s="85"/>
      <c r="AV36" s="85"/>
      <c r="AW36" s="85"/>
      <c r="AX36" s="85"/>
      <c r="AY36" s="85"/>
      <c r="AZ36" s="85"/>
      <c r="BA36" s="86"/>
    </row>
    <row r="37" spans="1:70" ht="13.5" customHeight="1">
      <c r="A37" s="75" t="s">
        <v>19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7"/>
    </row>
    <row r="38" spans="1:70" ht="63.75" customHeight="1">
      <c r="A38" s="72" t="s">
        <v>35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4"/>
      <c r="T38" s="72" t="s">
        <v>36</v>
      </c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4"/>
      <c r="AK38" s="72" t="s">
        <v>37</v>
      </c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4"/>
    </row>
    <row r="39" spans="1:70" ht="13.5" customHeight="1">
      <c r="A39" s="78">
        <v>54104192.759999998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80"/>
      <c r="T39" s="78">
        <v>0</v>
      </c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80"/>
      <c r="AK39" s="78">
        <v>0</v>
      </c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80"/>
    </row>
    <row r="40" spans="1:70" ht="13.5" customHeight="1">
      <c r="A40" s="92" t="s">
        <v>157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4"/>
      <c r="AR40" s="69">
        <v>19871095.899999999</v>
      </c>
      <c r="AS40" s="70"/>
      <c r="AT40" s="70"/>
      <c r="AU40" s="70"/>
      <c r="AV40" s="70"/>
      <c r="AW40" s="70"/>
      <c r="AX40" s="70"/>
      <c r="AY40" s="70"/>
      <c r="AZ40" s="70"/>
      <c r="BA40" s="71"/>
    </row>
    <row r="41" spans="1:70" ht="13.5" customHeight="1">
      <c r="A41" s="75" t="s">
        <v>19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7"/>
    </row>
    <row r="42" spans="1:70" ht="13.5" customHeight="1">
      <c r="A42" s="89" t="s">
        <v>38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1"/>
      <c r="AR42" s="69">
        <v>3993158.4</v>
      </c>
      <c r="AS42" s="70"/>
      <c r="AT42" s="70"/>
      <c r="AU42" s="70"/>
      <c r="AV42" s="70"/>
      <c r="AW42" s="70"/>
      <c r="AX42" s="70"/>
      <c r="AY42" s="70"/>
      <c r="AZ42" s="70"/>
      <c r="BA42" s="71"/>
    </row>
    <row r="44" spans="1:70" ht="10.5" customHeight="1"/>
    <row r="48" spans="1:70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</row>
  </sheetData>
  <mergeCells count="93">
    <mergeCell ref="T39:AJ39"/>
    <mergeCell ref="AR40:BA40"/>
    <mergeCell ref="A42:AQ42"/>
    <mergeCell ref="A40:AQ40"/>
    <mergeCell ref="A30:BA30"/>
    <mergeCell ref="A31:BA31"/>
    <mergeCell ref="A32:BA32"/>
    <mergeCell ref="A39:S39"/>
    <mergeCell ref="A38:S38"/>
    <mergeCell ref="A34:BA34"/>
    <mergeCell ref="AT21:BA21"/>
    <mergeCell ref="S23:AK23"/>
    <mergeCell ref="A23:R23"/>
    <mergeCell ref="A29:BA29"/>
    <mergeCell ref="A24:V24"/>
    <mergeCell ref="W24:BA24"/>
    <mergeCell ref="A48:BR48"/>
    <mergeCell ref="A35:BA35"/>
    <mergeCell ref="AR42:BA42"/>
    <mergeCell ref="AK38:BA38"/>
    <mergeCell ref="A37:BA37"/>
    <mergeCell ref="AK39:BA39"/>
    <mergeCell ref="T38:AJ38"/>
    <mergeCell ref="A36:AQ36"/>
    <mergeCell ref="AR36:BA36"/>
    <mergeCell ref="A41:BA41"/>
    <mergeCell ref="A16:AK16"/>
    <mergeCell ref="A17:AK17"/>
    <mergeCell ref="A21:AS21"/>
    <mergeCell ref="A22:AS22"/>
    <mergeCell ref="A25:BA25"/>
    <mergeCell ref="AT23:BA23"/>
    <mergeCell ref="AT22:BA22"/>
    <mergeCell ref="AL23:AS23"/>
    <mergeCell ref="AL18:AS18"/>
    <mergeCell ref="AL20:AS20"/>
    <mergeCell ref="R15:Y15"/>
    <mergeCell ref="AB15:AC15"/>
    <mergeCell ref="AD15:AK15"/>
    <mergeCell ref="A28:BA28"/>
    <mergeCell ref="W26:BA26"/>
    <mergeCell ref="A26:V26"/>
    <mergeCell ref="A27:BA27"/>
    <mergeCell ref="AT18:BA18"/>
    <mergeCell ref="AT19:BA19"/>
    <mergeCell ref="AT20:BA20"/>
    <mergeCell ref="A1:BA1"/>
    <mergeCell ref="A2:AA2"/>
    <mergeCell ref="AB2:BA2"/>
    <mergeCell ref="A13:AK13"/>
    <mergeCell ref="AN6:BA6"/>
    <mergeCell ref="AN7:BA7"/>
    <mergeCell ref="AB4:BA4"/>
    <mergeCell ref="AB3:BA3"/>
    <mergeCell ref="A3:AA3"/>
    <mergeCell ref="AT13:BA13"/>
    <mergeCell ref="AT14:BA14"/>
    <mergeCell ref="AV9:BA9"/>
    <mergeCell ref="AB5:BA5"/>
    <mergeCell ref="AB8:BA8"/>
    <mergeCell ref="AH9:AI9"/>
    <mergeCell ref="AK9:AQ9"/>
    <mergeCell ref="AR9:AS9"/>
    <mergeCell ref="AL14:AS14"/>
    <mergeCell ref="AL13:AS13"/>
    <mergeCell ref="A18:R20"/>
    <mergeCell ref="AT15:BA15"/>
    <mergeCell ref="A9:AA9"/>
    <mergeCell ref="A8:AA8"/>
    <mergeCell ref="AB9:AF9"/>
    <mergeCell ref="A12:Z12"/>
    <mergeCell ref="AA12:AB12"/>
    <mergeCell ref="AC12:BA12"/>
    <mergeCell ref="A11:BA11"/>
    <mergeCell ref="A14:AK14"/>
    <mergeCell ref="A33:BA33"/>
    <mergeCell ref="AT16:BA16"/>
    <mergeCell ref="AL15:AS15"/>
    <mergeCell ref="AL16:AS16"/>
    <mergeCell ref="AT17:BA17"/>
    <mergeCell ref="AL17:AS17"/>
    <mergeCell ref="AL19:AS19"/>
    <mergeCell ref="A15:M15"/>
    <mergeCell ref="Z15:AA15"/>
    <mergeCell ref="O15:P15"/>
    <mergeCell ref="A4:AA4"/>
    <mergeCell ref="A10:BA10"/>
    <mergeCell ref="A5:AA5"/>
    <mergeCell ref="A7:AA7"/>
    <mergeCell ref="A6:AA6"/>
    <mergeCell ref="AB7:AL7"/>
    <mergeCell ref="AT9:AU9"/>
    <mergeCell ref="AB6:AL6"/>
  </mergeCells>
  <phoneticPr fontId="6" type="noConversion"/>
  <printOptions horizontalCentered="1"/>
  <pageMargins left="0.78740157480314965" right="0.39370078740157483" top="0" bottom="0" header="0.11811023622047245" footer="0.11811023622047245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showGridLines="0" topLeftCell="A7" workbookViewId="0">
      <selection activeCell="F30" sqref="F30:Z30"/>
    </sheetView>
  </sheetViews>
  <sheetFormatPr defaultColWidth="1.6640625" defaultRowHeight="13.2"/>
  <cols>
    <col min="1" max="25" width="1.6640625" style="3" customWidth="1"/>
    <col min="26" max="26" width="16.44140625" style="3" customWidth="1"/>
    <col min="27" max="27" width="5.6640625" style="3" customWidth="1"/>
    <col min="28" max="28" width="13.33203125" style="3" customWidth="1"/>
    <col min="29" max="29" width="16.5546875" style="3" customWidth="1"/>
    <col min="30" max="30" width="12.33203125" style="3" customWidth="1"/>
    <col min="31" max="31" width="13.6640625" style="3" customWidth="1"/>
    <col min="32" max="32" width="13.109375" style="3" customWidth="1"/>
    <col min="33" max="16384" width="1.6640625" style="3"/>
  </cols>
  <sheetData>
    <row r="1" spans="1:32" ht="26.25" customHeight="1">
      <c r="A1" s="108" t="s">
        <v>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1:32" ht="24" customHeight="1">
      <c r="A2" s="131" t="s">
        <v>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29" t="s">
        <v>56</v>
      </c>
      <c r="AB2" s="118" t="s">
        <v>16</v>
      </c>
      <c r="AC2" s="115" t="s">
        <v>47</v>
      </c>
      <c r="AD2" s="116"/>
      <c r="AE2" s="116"/>
      <c r="AF2" s="117"/>
    </row>
    <row r="3" spans="1:32" ht="64.5" customHeigh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0"/>
      <c r="AB3" s="119"/>
      <c r="AC3" s="9" t="s">
        <v>42</v>
      </c>
      <c r="AD3" s="9" t="s">
        <v>40</v>
      </c>
      <c r="AE3" s="9" t="s">
        <v>49</v>
      </c>
      <c r="AF3" s="9" t="s">
        <v>41</v>
      </c>
    </row>
    <row r="4" spans="1:32" ht="15.75" customHeight="1">
      <c r="A4" s="109" t="s">
        <v>159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4" t="s">
        <v>57</v>
      </c>
      <c r="AB4" s="15">
        <f>SUM(AC4+AD4+AE4+AF4)</f>
        <v>28682648.890000001</v>
      </c>
      <c r="AC4" s="15">
        <v>28196770.5</v>
      </c>
      <c r="AD4" s="15">
        <v>397568</v>
      </c>
      <c r="AE4" s="15">
        <f>AE9+AE11+5182.36</f>
        <v>88310.39</v>
      </c>
      <c r="AF4" s="15"/>
    </row>
    <row r="5" spans="1:32" ht="15.75" customHeight="1">
      <c r="A5" s="113" t="s">
        <v>14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"/>
      <c r="AB5" s="15"/>
      <c r="AC5" s="10"/>
      <c r="AD5" s="10"/>
      <c r="AE5" s="10"/>
      <c r="AF5" s="10"/>
    </row>
    <row r="6" spans="1:32" ht="15" customHeight="1">
      <c r="A6" s="107" t="s">
        <v>44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1" t="s">
        <v>58</v>
      </c>
      <c r="AB6" s="15">
        <f t="shared" ref="AB6:AB30" si="0">SUM(AC6+AD6+AE6+AF6)</f>
        <v>54104192.759999998</v>
      </c>
      <c r="AC6" s="10">
        <v>54104192.759999998</v>
      </c>
      <c r="AD6" s="10"/>
      <c r="AE6" s="10"/>
      <c r="AF6" s="10"/>
    </row>
    <row r="7" spans="1:32" ht="15.75" customHeight="1">
      <c r="A7" s="104" t="s">
        <v>46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1" t="s">
        <v>59</v>
      </c>
      <c r="AB7" s="15">
        <f t="shared" si="0"/>
        <v>21598465.309999999</v>
      </c>
      <c r="AC7" s="10">
        <v>21598465.309999999</v>
      </c>
      <c r="AD7" s="10"/>
      <c r="AE7" s="10"/>
      <c r="AF7" s="10"/>
    </row>
    <row r="8" spans="1:32" ht="15" customHeight="1">
      <c r="A8" s="107" t="s">
        <v>45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1" t="s">
        <v>60</v>
      </c>
      <c r="AB8" s="15">
        <f t="shared" si="0"/>
        <v>3993158.4</v>
      </c>
      <c r="AC8" s="10">
        <f>3993158.4-81600</f>
        <v>3911558.4</v>
      </c>
      <c r="AD8" s="10"/>
      <c r="AE8" s="10">
        <v>81600</v>
      </c>
      <c r="AF8" s="10"/>
    </row>
    <row r="9" spans="1:32" ht="16.5" customHeight="1">
      <c r="A9" s="104" t="s">
        <v>46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1" t="s">
        <v>61</v>
      </c>
      <c r="AB9" s="15">
        <f t="shared" si="0"/>
        <v>1356167.15</v>
      </c>
      <c r="AC9" s="10">
        <f>1356167.15-72857.13</f>
        <v>1283310.02</v>
      </c>
      <c r="AD9" s="10"/>
      <c r="AE9" s="10">
        <f>81600-8742.87</f>
        <v>72857.13</v>
      </c>
      <c r="AF9" s="10"/>
    </row>
    <row r="10" spans="1:32" ht="16.5" customHeight="1">
      <c r="A10" s="104" t="s">
        <v>63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6"/>
      <c r="AA10" s="11" t="s">
        <v>62</v>
      </c>
      <c r="AB10" s="15">
        <f t="shared" si="0"/>
        <v>15877937.5</v>
      </c>
      <c r="AC10" s="10">
        <f>15877937.5-303284.86</f>
        <v>15574652.640000001</v>
      </c>
      <c r="AD10" s="10"/>
      <c r="AE10" s="10">
        <f>384884.86-81600</f>
        <v>303284.86</v>
      </c>
      <c r="AF10" s="10"/>
    </row>
    <row r="11" spans="1:32" ht="16.5" customHeight="1">
      <c r="A11" s="104" t="s">
        <v>46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1" t="s">
        <v>64</v>
      </c>
      <c r="AB11" s="15">
        <f t="shared" si="0"/>
        <v>4952559.42</v>
      </c>
      <c r="AC11" s="10">
        <f>4952559.42-10270.9</f>
        <v>4942288.5199999996</v>
      </c>
      <c r="AD11" s="10"/>
      <c r="AE11" s="10">
        <f>83128.03-72857.13</f>
        <v>10270.899999999994</v>
      </c>
      <c r="AF11" s="10"/>
    </row>
    <row r="12" spans="1:32" ht="16.5" customHeight="1">
      <c r="A12" s="104" t="s">
        <v>53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1" t="s">
        <v>65</v>
      </c>
      <c r="AB12" s="15">
        <f t="shared" si="0"/>
        <v>0</v>
      </c>
      <c r="AC12" s="10">
        <v>0</v>
      </c>
      <c r="AD12" s="10"/>
      <c r="AE12" s="10"/>
      <c r="AF12" s="10"/>
    </row>
    <row r="13" spans="1:32" ht="16.5" customHeight="1">
      <c r="A13" s="120" t="s">
        <v>43</v>
      </c>
      <c r="B13" s="121"/>
      <c r="C13" s="121"/>
      <c r="D13" s="121"/>
      <c r="E13" s="122"/>
      <c r="F13" s="104" t="s">
        <v>54</v>
      </c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1" t="s">
        <v>66</v>
      </c>
      <c r="AB13" s="15">
        <f t="shared" si="0"/>
        <v>0</v>
      </c>
      <c r="AC13" s="10">
        <v>0</v>
      </c>
      <c r="AD13" s="10"/>
      <c r="AE13" s="10"/>
      <c r="AF13" s="10"/>
    </row>
    <row r="14" spans="1:32" ht="16.5" customHeight="1">
      <c r="A14" s="123"/>
      <c r="B14" s="124"/>
      <c r="C14" s="124"/>
      <c r="D14" s="124"/>
      <c r="E14" s="125"/>
      <c r="F14" s="104" t="s">
        <v>55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1" t="s">
        <v>67</v>
      </c>
      <c r="AB14" s="15">
        <f t="shared" si="0"/>
        <v>0</v>
      </c>
      <c r="AC14" s="10">
        <v>0</v>
      </c>
      <c r="AD14" s="10"/>
      <c r="AE14" s="10"/>
      <c r="AF14" s="10"/>
    </row>
    <row r="15" spans="1:32" ht="16.5" customHeight="1">
      <c r="A15" s="126"/>
      <c r="B15" s="127"/>
      <c r="C15" s="127"/>
      <c r="D15" s="127"/>
      <c r="E15" s="128"/>
      <c r="F15" s="104" t="s">
        <v>68</v>
      </c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1" t="s">
        <v>69</v>
      </c>
      <c r="AB15" s="15">
        <f t="shared" si="0"/>
        <v>0</v>
      </c>
      <c r="AC15" s="10">
        <v>0</v>
      </c>
      <c r="AD15" s="10"/>
      <c r="AE15" s="10"/>
      <c r="AF15" s="10"/>
    </row>
    <row r="16" spans="1:32" ht="15.75" customHeight="1">
      <c r="A16" s="111" t="s">
        <v>160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4" t="s">
        <v>72</v>
      </c>
      <c r="AB16" s="15">
        <f>SUM(AC16+AD16+AE16+AF16)</f>
        <v>411944.98</v>
      </c>
      <c r="AC16" s="15">
        <v>29552.67</v>
      </c>
      <c r="AD16" s="15">
        <v>0</v>
      </c>
      <c r="AE16" s="15">
        <f>194635.4+187756.91</f>
        <v>382392.31</v>
      </c>
      <c r="AF16" s="15"/>
    </row>
    <row r="17" spans="1:32" ht="15.75" customHeight="1">
      <c r="A17" s="113" t="s">
        <v>14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"/>
      <c r="AB17" s="15"/>
      <c r="AC17" s="10"/>
      <c r="AD17" s="10"/>
      <c r="AE17" s="10"/>
      <c r="AF17" s="10"/>
    </row>
    <row r="18" spans="1:32" ht="17.25" customHeight="1">
      <c r="A18" s="107" t="s">
        <v>48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1" t="s">
        <v>70</v>
      </c>
      <c r="AB18" s="15">
        <f t="shared" si="0"/>
        <v>187756.91</v>
      </c>
      <c r="AC18" s="10"/>
      <c r="AD18" s="10"/>
      <c r="AE18" s="10">
        <v>187756.91</v>
      </c>
      <c r="AF18" s="10"/>
    </row>
    <row r="19" spans="1:32" ht="15.75" customHeight="1">
      <c r="A19" s="107" t="s">
        <v>50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1" t="s">
        <v>71</v>
      </c>
      <c r="AB19" s="15">
        <f t="shared" si="0"/>
        <v>29552.67</v>
      </c>
      <c r="AC19" s="10">
        <v>29552.67</v>
      </c>
      <c r="AD19" s="10"/>
      <c r="AE19" s="10"/>
      <c r="AF19" s="10"/>
    </row>
    <row r="20" spans="1:32" ht="15.75" customHeight="1">
      <c r="A20" s="111" t="s">
        <v>161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4" t="s">
        <v>77</v>
      </c>
      <c r="AB20" s="15">
        <f t="shared" si="0"/>
        <v>2483286.63</v>
      </c>
      <c r="AC20" s="15">
        <f>2894989.63-19525.99-411703</f>
        <v>2463760.6399999997</v>
      </c>
      <c r="AD20" s="15">
        <v>0</v>
      </c>
      <c r="AE20" s="15">
        <f>AE22+AE23</f>
        <v>19525.989999999998</v>
      </c>
      <c r="AF20" s="15"/>
    </row>
    <row r="21" spans="1:32" ht="15.75" customHeight="1">
      <c r="A21" s="113" t="s">
        <v>14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"/>
      <c r="AB21" s="15"/>
      <c r="AC21" s="10"/>
      <c r="AD21" s="10"/>
      <c r="AE21" s="10"/>
      <c r="AF21" s="10"/>
    </row>
    <row r="22" spans="1:32" ht="15.75" customHeight="1">
      <c r="A22" s="104" t="s">
        <v>51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1" t="s">
        <v>73</v>
      </c>
      <c r="AB22" s="15">
        <f t="shared" si="0"/>
        <v>1353948.24</v>
      </c>
      <c r="AC22" s="10">
        <v>1342748.24</v>
      </c>
      <c r="AD22" s="10">
        <v>0</v>
      </c>
      <c r="AE22" s="10">
        <v>11200</v>
      </c>
      <c r="AF22" s="10"/>
    </row>
    <row r="23" spans="1:32" ht="15.75" customHeight="1">
      <c r="A23" s="104" t="s">
        <v>52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1" t="s">
        <v>74</v>
      </c>
      <c r="AB23" s="15">
        <f t="shared" si="0"/>
        <v>1099263.94</v>
      </c>
      <c r="AC23" s="10">
        <v>1090937.95</v>
      </c>
      <c r="AD23" s="10"/>
      <c r="AE23" s="10">
        <v>8325.99</v>
      </c>
      <c r="AF23" s="10"/>
    </row>
    <row r="24" spans="1:32" ht="15.75" customHeight="1">
      <c r="A24" s="104" t="s">
        <v>76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1" t="s">
        <v>75</v>
      </c>
      <c r="AB24" s="15">
        <f t="shared" si="0"/>
        <v>30074.45</v>
      </c>
      <c r="AC24" s="10">
        <v>30074.45</v>
      </c>
      <c r="AD24" s="10">
        <v>0</v>
      </c>
      <c r="AE24" s="10"/>
      <c r="AF24" s="10"/>
    </row>
    <row r="25" spans="1:32" ht="15.75" customHeight="1">
      <c r="A25" s="135" t="s">
        <v>162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1"/>
      <c r="AB25" s="15"/>
      <c r="AC25" s="10"/>
      <c r="AD25" s="10"/>
      <c r="AE25" s="10"/>
      <c r="AF25" s="10"/>
    </row>
    <row r="26" spans="1:32" ht="15.75" customHeight="1">
      <c r="A26" s="107" t="s">
        <v>128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1"/>
      <c r="AB26" s="15">
        <f t="shared" si="0"/>
        <v>0</v>
      </c>
      <c r="AC26" s="10">
        <v>0</v>
      </c>
      <c r="AD26" s="10"/>
      <c r="AE26" s="10"/>
      <c r="AF26" s="10"/>
    </row>
    <row r="27" spans="1:32" ht="15.75" customHeight="1">
      <c r="A27" s="104" t="s">
        <v>78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6"/>
      <c r="AA27" s="11"/>
      <c r="AB27" s="15">
        <f t="shared" si="0"/>
        <v>0</v>
      </c>
      <c r="AC27" s="10">
        <v>0</v>
      </c>
      <c r="AD27" s="10"/>
      <c r="AE27" s="10"/>
      <c r="AF27" s="10"/>
    </row>
    <row r="28" spans="1:32" ht="15.75" customHeight="1">
      <c r="A28" s="95"/>
      <c r="B28" s="96"/>
      <c r="C28" s="96"/>
      <c r="D28" s="96"/>
      <c r="E28" s="97"/>
      <c r="F28" s="104" t="s">
        <v>79</v>
      </c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6"/>
      <c r="AA28" s="11"/>
      <c r="AB28" s="15">
        <f t="shared" si="0"/>
        <v>87601368</v>
      </c>
      <c r="AC28" s="10">
        <v>87601368</v>
      </c>
      <c r="AD28" s="10"/>
      <c r="AE28" s="10"/>
      <c r="AF28" s="10"/>
    </row>
    <row r="29" spans="1:32" ht="15.75" customHeight="1">
      <c r="A29" s="98"/>
      <c r="B29" s="99"/>
      <c r="C29" s="99"/>
      <c r="D29" s="99"/>
      <c r="E29" s="100"/>
      <c r="F29" s="104" t="s">
        <v>80</v>
      </c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6"/>
      <c r="AA29" s="11"/>
      <c r="AB29" s="15">
        <f t="shared" si="0"/>
        <v>0</v>
      </c>
      <c r="AC29" s="10">
        <v>0</v>
      </c>
      <c r="AD29" s="10"/>
      <c r="AE29" s="10"/>
      <c r="AF29" s="10"/>
    </row>
    <row r="30" spans="1:32" ht="15" customHeight="1">
      <c r="A30" s="101"/>
      <c r="B30" s="102"/>
      <c r="C30" s="102"/>
      <c r="D30" s="102"/>
      <c r="E30" s="103"/>
      <c r="F30" s="104" t="s">
        <v>81</v>
      </c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6"/>
      <c r="AA30" s="11"/>
      <c r="AB30" s="15">
        <f t="shared" si="0"/>
        <v>2187656.5299999998</v>
      </c>
      <c r="AC30" s="10">
        <v>2187656.5299999998</v>
      </c>
      <c r="AD30" s="10"/>
      <c r="AE30" s="10"/>
      <c r="AF30" s="10"/>
    </row>
  </sheetData>
  <mergeCells count="34">
    <mergeCell ref="A25:Z25"/>
    <mergeCell ref="A22:Z22"/>
    <mergeCell ref="A12:Z12"/>
    <mergeCell ref="F13:Z13"/>
    <mergeCell ref="F15:Z15"/>
    <mergeCell ref="A6:Z6"/>
    <mergeCell ref="A7:Z7"/>
    <mergeCell ref="A8:Z8"/>
    <mergeCell ref="A19:Z19"/>
    <mergeCell ref="A24:Z24"/>
    <mergeCell ref="A10:Z10"/>
    <mergeCell ref="A11:Z11"/>
    <mergeCell ref="A5:Z5"/>
    <mergeCell ref="A23:Z23"/>
    <mergeCell ref="A20:Z20"/>
    <mergeCell ref="A21:Z21"/>
    <mergeCell ref="A18:Z18"/>
    <mergeCell ref="A9:Z9"/>
    <mergeCell ref="A1:AF1"/>
    <mergeCell ref="A4:Z4"/>
    <mergeCell ref="A16:Z16"/>
    <mergeCell ref="A17:Z17"/>
    <mergeCell ref="AC2:AF2"/>
    <mergeCell ref="AB2:AB3"/>
    <mergeCell ref="A13:E15"/>
    <mergeCell ref="F14:Z14"/>
    <mergeCell ref="AA2:AA3"/>
    <mergeCell ref="A2:Z3"/>
    <mergeCell ref="A28:E30"/>
    <mergeCell ref="F28:Z28"/>
    <mergeCell ref="F29:Z29"/>
    <mergeCell ref="F30:Z30"/>
    <mergeCell ref="A27:Z27"/>
    <mergeCell ref="A26:Z26"/>
  </mergeCells>
  <phoneticPr fontId="6" type="noConversion"/>
  <printOptions horizontalCentered="1"/>
  <pageMargins left="0.78740157480314965" right="0.39370078740157483" top="0.39370078740157483" bottom="0.39370078740157483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87"/>
  <sheetViews>
    <sheetView showGridLines="0" topLeftCell="A31" workbookViewId="0">
      <selection activeCell="A32" sqref="A32:V32"/>
    </sheetView>
  </sheetViews>
  <sheetFormatPr defaultColWidth="1.6640625" defaultRowHeight="13.2"/>
  <cols>
    <col min="1" max="21" width="1.6640625" style="3" customWidth="1"/>
    <col min="22" max="22" width="15.88671875" style="3" customWidth="1"/>
    <col min="23" max="23" width="13.6640625" style="3" customWidth="1"/>
    <col min="24" max="24" width="15.33203125" style="3" customWidth="1"/>
    <col min="25" max="25" width="16" style="3" customWidth="1"/>
    <col min="26" max="26" width="13" style="3" customWidth="1"/>
    <col min="27" max="27" width="15.6640625" style="3" customWidth="1"/>
    <col min="28" max="28" width="13.109375" style="3" customWidth="1"/>
    <col min="29" max="16384" width="1.6640625" style="3"/>
  </cols>
  <sheetData>
    <row r="1" spans="1:28" ht="24" customHeight="1">
      <c r="A1" s="108" t="s">
        <v>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66"/>
      <c r="Y1" s="166"/>
      <c r="Z1" s="166"/>
      <c r="AA1" s="166"/>
      <c r="AB1" s="166"/>
    </row>
    <row r="2" spans="1:28" ht="37.5" customHeight="1">
      <c r="A2" s="131" t="s">
        <v>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67"/>
      <c r="W2" s="131" t="s">
        <v>30</v>
      </c>
      <c r="X2" s="131" t="s">
        <v>16</v>
      </c>
      <c r="Y2" s="115" t="s">
        <v>129</v>
      </c>
      <c r="Z2" s="116"/>
      <c r="AA2" s="116"/>
      <c r="AB2" s="117"/>
    </row>
    <row r="3" spans="1:28" ht="63.75" customHeigh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68"/>
      <c r="W3" s="133"/>
      <c r="X3" s="133"/>
      <c r="Y3" s="9" t="s">
        <v>42</v>
      </c>
      <c r="Z3" s="9" t="s">
        <v>40</v>
      </c>
      <c r="AA3" s="9" t="s">
        <v>49</v>
      </c>
      <c r="AB3" s="9" t="s">
        <v>41</v>
      </c>
    </row>
    <row r="4" spans="1:28" ht="17.25" customHeight="1">
      <c r="A4" s="161" t="s">
        <v>126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4" t="s">
        <v>17</v>
      </c>
      <c r="X4" s="13">
        <f>SUM(Y4+Z4+AA4+AB4)</f>
        <v>0</v>
      </c>
      <c r="Y4" s="23"/>
      <c r="Z4" s="23"/>
      <c r="AA4" s="23"/>
      <c r="AB4" s="23"/>
    </row>
    <row r="5" spans="1:28" ht="15.75" customHeight="1">
      <c r="A5" s="163" t="s">
        <v>18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5"/>
      <c r="W5" s="26" t="s">
        <v>17</v>
      </c>
      <c r="X5" s="27">
        <f>SUM(Y5+Z5+AA5+AB5)</f>
        <v>69852361.799999997</v>
      </c>
      <c r="Y5" s="27">
        <f>SUM(Y7+Y8+Y15+Y16)</f>
        <v>58516474.079999998</v>
      </c>
      <c r="Z5" s="27">
        <f>SUM(Z7+Z8+Z15+Z16)</f>
        <v>9505320.5899999999</v>
      </c>
      <c r="AA5" s="27">
        <f>SUM(AA7+AA8+AA15+AA16)</f>
        <v>1830567.13</v>
      </c>
      <c r="AB5" s="27">
        <f>SUM(AB7+AB8+AB15+AB16)</f>
        <v>0</v>
      </c>
    </row>
    <row r="6" spans="1:28" ht="15.75" customHeight="1">
      <c r="A6" s="152" t="s">
        <v>19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4"/>
      <c r="W6" s="4"/>
      <c r="X6" s="13"/>
      <c r="Y6" s="23"/>
      <c r="Z6" s="23"/>
      <c r="AA6" s="23"/>
      <c r="AB6" s="23"/>
    </row>
    <row r="7" spans="1:28" ht="15.75" customHeight="1">
      <c r="A7" s="149" t="s">
        <v>83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1"/>
      <c r="W7" s="20" t="s">
        <v>82</v>
      </c>
      <c r="X7" s="24">
        <f t="shared" ref="X7:X57" si="0">SUM(Y7+Z7+AA7+AB7)</f>
        <v>72705.69</v>
      </c>
      <c r="Y7" s="25">
        <v>0</v>
      </c>
      <c r="Z7" s="25">
        <v>0</v>
      </c>
      <c r="AA7" s="25">
        <v>72705.69</v>
      </c>
      <c r="AB7" s="25"/>
    </row>
    <row r="8" spans="1:28" ht="15.75" customHeight="1">
      <c r="A8" s="149" t="s">
        <v>116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1"/>
      <c r="W8" s="20" t="s">
        <v>84</v>
      </c>
      <c r="X8" s="24">
        <f t="shared" si="0"/>
        <v>1216600</v>
      </c>
      <c r="Y8" s="25">
        <f>SUM(Y10:Y14)</f>
        <v>0</v>
      </c>
      <c r="Z8" s="25">
        <f>SUM(Z10:Z14)</f>
        <v>0</v>
      </c>
      <c r="AA8" s="25">
        <f>SUM(AA10:AA14)</f>
        <v>1216600</v>
      </c>
      <c r="AB8" s="25"/>
    </row>
    <row r="9" spans="1:28" ht="15.75" customHeight="1">
      <c r="A9" s="152" t="s">
        <v>19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4"/>
      <c r="W9" s="4"/>
      <c r="X9" s="13"/>
      <c r="Y9" s="23"/>
      <c r="Z9" s="23"/>
      <c r="AA9" s="23"/>
      <c r="AB9" s="23"/>
    </row>
    <row r="10" spans="1:28" ht="26.25" customHeight="1">
      <c r="A10" s="160" t="s">
        <v>163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4" t="s">
        <v>17</v>
      </c>
      <c r="X10" s="13">
        <f t="shared" si="0"/>
        <v>642600</v>
      </c>
      <c r="Y10" s="23">
        <v>0</v>
      </c>
      <c r="Z10" s="23">
        <v>0</v>
      </c>
      <c r="AA10" s="23">
        <f>54*1700*7</f>
        <v>642600</v>
      </c>
      <c r="AB10" s="23"/>
    </row>
    <row r="11" spans="1:28" ht="15.75" customHeight="1">
      <c r="A11" s="160" t="s">
        <v>164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4" t="s">
        <v>17</v>
      </c>
      <c r="X11" s="13">
        <f t="shared" si="0"/>
        <v>154000</v>
      </c>
      <c r="Y11" s="23">
        <v>0</v>
      </c>
      <c r="Z11" s="23">
        <v>0</v>
      </c>
      <c r="AA11" s="23">
        <f>11*2000*7</f>
        <v>154000</v>
      </c>
      <c r="AB11" s="23"/>
    </row>
    <row r="12" spans="1:28" ht="23.25" customHeight="1">
      <c r="A12" s="160" t="s">
        <v>165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4" t="s">
        <v>17</v>
      </c>
      <c r="X12" s="13">
        <f t="shared" si="0"/>
        <v>224000</v>
      </c>
      <c r="Y12" s="23">
        <v>0</v>
      </c>
      <c r="Z12" s="23">
        <v>0</v>
      </c>
      <c r="AA12" s="23">
        <f>20*1600*7</f>
        <v>224000</v>
      </c>
      <c r="AB12" s="23"/>
    </row>
    <row r="13" spans="1:28" ht="23.25" customHeight="1">
      <c r="A13" s="160" t="s">
        <v>166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4" t="s">
        <v>17</v>
      </c>
      <c r="X13" s="13">
        <f>SUM(Z13+AA13+AB13)</f>
        <v>196000</v>
      </c>
      <c r="Y13" s="23">
        <v>0</v>
      </c>
      <c r="Z13" s="23">
        <v>0</v>
      </c>
      <c r="AA13" s="23">
        <f>10*2800*7</f>
        <v>196000</v>
      </c>
      <c r="AB13" s="23"/>
    </row>
    <row r="14" spans="1:28" ht="23.25" hidden="1" customHeight="1">
      <c r="A14" s="160" t="s">
        <v>153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4" t="s">
        <v>17</v>
      </c>
      <c r="X14" s="13">
        <f>SUM(Z14+AA14+AB14)</f>
        <v>0</v>
      </c>
      <c r="Y14" s="23">
        <v>0</v>
      </c>
      <c r="Z14" s="23">
        <v>0</v>
      </c>
      <c r="AA14" s="23"/>
      <c r="AB14" s="23"/>
    </row>
    <row r="15" spans="1:28" ht="15.75" customHeight="1">
      <c r="A15" s="149" t="s">
        <v>86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1"/>
      <c r="W15" s="4" t="s">
        <v>17</v>
      </c>
      <c r="X15" s="24">
        <f t="shared" si="0"/>
        <v>0</v>
      </c>
      <c r="Y15" s="25">
        <v>0</v>
      </c>
      <c r="Z15" s="25">
        <v>0</v>
      </c>
      <c r="AA15" s="25">
        <v>0</v>
      </c>
      <c r="AB15" s="25"/>
    </row>
    <row r="16" spans="1:28" ht="15.75" customHeight="1">
      <c r="A16" s="149" t="s">
        <v>117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1"/>
      <c r="W16" s="20" t="s">
        <v>85</v>
      </c>
      <c r="X16" s="24">
        <f t="shared" si="0"/>
        <v>68563056.109999999</v>
      </c>
      <c r="Y16" s="25">
        <f>Y18</f>
        <v>58516474.079999998</v>
      </c>
      <c r="Z16" s="25">
        <f>SUM(Z18:Z21)</f>
        <v>9505320.5899999999</v>
      </c>
      <c r="AA16" s="25">
        <f>SUM(AA18:AA21)</f>
        <v>541261.43999999994</v>
      </c>
      <c r="AB16" s="25">
        <f>SUM(AB18:AB21)</f>
        <v>0</v>
      </c>
    </row>
    <row r="17" spans="1:28" ht="15.75" customHeight="1">
      <c r="A17" s="152" t="s">
        <v>19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4"/>
      <c r="W17" s="4"/>
      <c r="X17" s="13"/>
      <c r="Y17" s="23"/>
      <c r="Z17" s="23"/>
      <c r="AA17" s="23"/>
      <c r="AB17" s="23"/>
    </row>
    <row r="18" spans="1:28" ht="15.75" customHeight="1">
      <c r="A18" s="161" t="s">
        <v>42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4" t="s">
        <v>17</v>
      </c>
      <c r="X18" s="13">
        <f t="shared" si="0"/>
        <v>58516474.079999998</v>
      </c>
      <c r="Y18" s="23">
        <v>58516474.079999998</v>
      </c>
      <c r="Z18" s="23">
        <v>0</v>
      </c>
      <c r="AA18" s="23">
        <v>0</v>
      </c>
      <c r="AB18" s="23"/>
    </row>
    <row r="19" spans="1:28" ht="16.5" customHeight="1">
      <c r="A19" s="156" t="s">
        <v>40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8"/>
      <c r="W19" s="4" t="s">
        <v>17</v>
      </c>
      <c r="X19" s="13">
        <f t="shared" si="0"/>
        <v>9505320.5899999999</v>
      </c>
      <c r="Y19" s="23">
        <v>0</v>
      </c>
      <c r="Z19" s="23">
        <v>9505320.5899999999</v>
      </c>
      <c r="AA19" s="23">
        <v>0</v>
      </c>
      <c r="AB19" s="23"/>
    </row>
    <row r="20" spans="1:28" ht="24.75" customHeight="1">
      <c r="A20" s="161" t="s">
        <v>118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4" t="s">
        <v>17</v>
      </c>
      <c r="X20" s="13">
        <f t="shared" si="0"/>
        <v>0</v>
      </c>
      <c r="Y20" s="23">
        <v>0</v>
      </c>
      <c r="Z20" s="23">
        <v>0</v>
      </c>
      <c r="AA20" s="23">
        <v>0</v>
      </c>
      <c r="AB20" s="23"/>
    </row>
    <row r="21" spans="1:28" ht="15.75" customHeight="1">
      <c r="A21" s="161" t="s">
        <v>119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4" t="s">
        <v>17</v>
      </c>
      <c r="X21" s="13">
        <f>SUM(Y21+Z21+AA21+AB21)</f>
        <v>541261.43999999994</v>
      </c>
      <c r="Y21" s="23">
        <v>0</v>
      </c>
      <c r="Z21" s="23">
        <v>0</v>
      </c>
      <c r="AA21" s="35">
        <f>AA44</f>
        <v>541261.43999999994</v>
      </c>
      <c r="AB21" s="23"/>
    </row>
    <row r="22" spans="1:28" ht="16.5" customHeight="1">
      <c r="A22" s="161" t="s">
        <v>127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4" t="s">
        <v>17</v>
      </c>
      <c r="X22" s="13">
        <f t="shared" si="0"/>
        <v>0</v>
      </c>
      <c r="Y22" s="23">
        <v>0</v>
      </c>
      <c r="Z22" s="23">
        <v>0</v>
      </c>
      <c r="AA22" s="23">
        <v>0</v>
      </c>
      <c r="AB22" s="23"/>
    </row>
    <row r="23" spans="1:28" ht="15.75" customHeight="1">
      <c r="A23" s="163" t="s">
        <v>20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5"/>
      <c r="W23" s="26" t="s">
        <v>17</v>
      </c>
      <c r="X23" s="27">
        <f t="shared" si="0"/>
        <v>69852361.799999997</v>
      </c>
      <c r="Y23" s="27">
        <f>SUM(Y25+Y30+Y38+Y42+Y46+Y47+Y53)</f>
        <v>58516474.079999998</v>
      </c>
      <c r="Z23" s="27">
        <f>SUM(Z25+Z30+Z38+Z42+Z46+Z47+Z53)</f>
        <v>9505320.5899999999</v>
      </c>
      <c r="AA23" s="27">
        <f>SUM(AA25+AA30+AA38+AA42+AA46+AA47+AA53)</f>
        <v>1830567.13</v>
      </c>
      <c r="AB23" s="27">
        <f>SUM(AB25+AB30+AB38+AB42+AB46+AB47+AB53)</f>
        <v>0</v>
      </c>
    </row>
    <row r="24" spans="1:28" ht="15.75" customHeight="1">
      <c r="A24" s="155" t="s">
        <v>19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2"/>
      <c r="X24" s="13"/>
      <c r="Y24" s="23"/>
      <c r="Z24" s="23"/>
      <c r="AA24" s="23"/>
      <c r="AB24" s="23"/>
    </row>
    <row r="25" spans="1:28" ht="15" customHeight="1">
      <c r="A25" s="152" t="s">
        <v>87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4"/>
      <c r="W25" s="20">
        <v>210</v>
      </c>
      <c r="X25" s="24">
        <f t="shared" si="0"/>
        <v>53940164.210000001</v>
      </c>
      <c r="Y25" s="25">
        <f>SUM(Y27:Y29)</f>
        <v>52955964.210000001</v>
      </c>
      <c r="Z25" s="25">
        <f>SUM(Z27:Z29)</f>
        <v>14280</v>
      </c>
      <c r="AA25" s="25">
        <f>SUM(AA27:AA29)</f>
        <v>969920</v>
      </c>
      <c r="AB25" s="25">
        <f>SUM(AB27:AB29)</f>
        <v>0</v>
      </c>
    </row>
    <row r="26" spans="1:28" ht="15.75" customHeight="1">
      <c r="A26" s="161" t="s">
        <v>19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2"/>
      <c r="X26" s="13"/>
      <c r="Y26" s="23"/>
      <c r="Z26" s="23"/>
      <c r="AA26" s="23"/>
      <c r="AB26" s="23"/>
    </row>
    <row r="27" spans="1:28" ht="21" customHeight="1">
      <c r="A27" s="161" t="s">
        <v>88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4">
        <v>211</v>
      </c>
      <c r="X27" s="13">
        <f t="shared" si="0"/>
        <v>41416347.32</v>
      </c>
      <c r="Y27" s="23">
        <v>40671401.079999998</v>
      </c>
      <c r="Z27" s="23">
        <v>0</v>
      </c>
      <c r="AA27" s="23">
        <v>744946.24</v>
      </c>
      <c r="AB27" s="23"/>
    </row>
    <row r="28" spans="1:28" ht="22.5" customHeight="1">
      <c r="A28" s="161" t="s">
        <v>89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4">
        <v>212</v>
      </c>
      <c r="X28" s="13">
        <f t="shared" si="0"/>
        <v>16080</v>
      </c>
      <c r="Y28" s="23">
        <v>1800</v>
      </c>
      <c r="Z28" s="23">
        <f>14280</f>
        <v>14280</v>
      </c>
      <c r="AA28" s="23">
        <v>0</v>
      </c>
      <c r="AB28" s="23"/>
    </row>
    <row r="29" spans="1:28" ht="24" customHeight="1">
      <c r="A29" s="155" t="s">
        <v>90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4">
        <v>213</v>
      </c>
      <c r="X29" s="13">
        <f t="shared" si="0"/>
        <v>12507736.890000001</v>
      </c>
      <c r="Y29" s="23">
        <v>12282763.130000001</v>
      </c>
      <c r="Z29" s="23">
        <v>0</v>
      </c>
      <c r="AA29" s="23">
        <v>224973.76</v>
      </c>
      <c r="AB29" s="23"/>
    </row>
    <row r="30" spans="1:28" ht="19.5" customHeight="1">
      <c r="A30" s="152" t="s">
        <v>91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4"/>
      <c r="W30" s="20">
        <v>220</v>
      </c>
      <c r="X30" s="24">
        <f t="shared" si="0"/>
        <v>10901715.560000001</v>
      </c>
      <c r="Y30" s="25">
        <f>SUM(Y32:Y37)</f>
        <v>5200509.87</v>
      </c>
      <c r="Z30" s="25">
        <f>SUM(Z32:Z37)</f>
        <v>5600000</v>
      </c>
      <c r="AA30" s="25">
        <f>SUM(AA32:AA37)</f>
        <v>101205.69</v>
      </c>
      <c r="AB30" s="25">
        <f>SUM(AB32:AB37)</f>
        <v>0</v>
      </c>
    </row>
    <row r="31" spans="1:28" ht="15.75" customHeight="1">
      <c r="A31" s="161" t="s">
        <v>19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2"/>
      <c r="X31" s="13"/>
      <c r="Y31" s="23"/>
      <c r="Z31" s="23"/>
      <c r="AA31" s="23"/>
      <c r="AB31" s="23"/>
    </row>
    <row r="32" spans="1:28" ht="21.75" customHeight="1">
      <c r="A32" s="161" t="s">
        <v>92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4">
        <v>221</v>
      </c>
      <c r="X32" s="13">
        <f t="shared" si="0"/>
        <v>40265.599999999999</v>
      </c>
      <c r="Y32" s="23">
        <v>40265.599999999999</v>
      </c>
      <c r="Z32" s="23">
        <v>0</v>
      </c>
      <c r="AA32" s="23">
        <v>0</v>
      </c>
      <c r="AB32" s="23"/>
    </row>
    <row r="33" spans="1:28" ht="20.25" customHeight="1">
      <c r="A33" s="161" t="s">
        <v>93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4">
        <v>222</v>
      </c>
      <c r="X33" s="13">
        <f t="shared" si="0"/>
        <v>0</v>
      </c>
      <c r="Y33" s="23">
        <v>0</v>
      </c>
      <c r="Z33" s="23">
        <v>0</v>
      </c>
      <c r="AA33" s="23">
        <v>0</v>
      </c>
      <c r="AB33" s="23"/>
    </row>
    <row r="34" spans="1:28" ht="21.75" customHeight="1">
      <c r="A34" s="161" t="s">
        <v>94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4">
        <v>223</v>
      </c>
      <c r="X34" s="13">
        <f t="shared" si="0"/>
        <v>3009500</v>
      </c>
      <c r="Y34" s="23">
        <v>2981000</v>
      </c>
      <c r="Z34" s="23">
        <v>0</v>
      </c>
      <c r="AA34" s="23">
        <v>28500</v>
      </c>
      <c r="AB34" s="23"/>
    </row>
    <row r="35" spans="1:28" ht="23.25" customHeight="1">
      <c r="A35" s="161" t="s">
        <v>95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4">
        <v>224</v>
      </c>
      <c r="X35" s="13">
        <f t="shared" si="0"/>
        <v>0</v>
      </c>
      <c r="Y35" s="23">
        <v>0</v>
      </c>
      <c r="Z35" s="23">
        <v>0</v>
      </c>
      <c r="AA35" s="23">
        <v>0</v>
      </c>
      <c r="AB35" s="23"/>
    </row>
    <row r="36" spans="1:28" ht="20.25" customHeight="1">
      <c r="A36" s="161" t="s">
        <v>96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4">
        <v>225</v>
      </c>
      <c r="X36" s="13">
        <f t="shared" si="0"/>
        <v>6256706.9200000009</v>
      </c>
      <c r="Y36" s="35">
        <v>764001.23</v>
      </c>
      <c r="Z36" s="23">
        <v>5420000</v>
      </c>
      <c r="AA36" s="23">
        <f>72705.69</f>
        <v>72705.69</v>
      </c>
      <c r="AB36" s="23"/>
    </row>
    <row r="37" spans="1:28" ht="24" customHeight="1">
      <c r="A37" s="155" t="s">
        <v>97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4">
        <v>226</v>
      </c>
      <c r="X37" s="13">
        <f t="shared" si="0"/>
        <v>1595243.04</v>
      </c>
      <c r="Y37" s="23">
        <v>1415243.04</v>
      </c>
      <c r="Z37" s="23">
        <v>180000</v>
      </c>
      <c r="AA37" s="23"/>
      <c r="AB37" s="23"/>
    </row>
    <row r="38" spans="1:28" ht="21.75" customHeight="1">
      <c r="A38" s="156" t="s">
        <v>98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8"/>
      <c r="W38" s="20">
        <v>240</v>
      </c>
      <c r="X38" s="24">
        <f t="shared" si="0"/>
        <v>0</v>
      </c>
      <c r="Y38" s="25">
        <f>SUM(Y40:Y41)</f>
        <v>0</v>
      </c>
      <c r="Z38" s="25">
        <f>SUM(Z40:Z41)</f>
        <v>0</v>
      </c>
      <c r="AA38" s="25">
        <f>SUM(AA40:AA41)</f>
        <v>0</v>
      </c>
      <c r="AB38" s="25">
        <f>SUM(AB40:AB41)</f>
        <v>0</v>
      </c>
    </row>
    <row r="39" spans="1:28" ht="15.75" customHeight="1">
      <c r="A39" s="152" t="s">
        <v>19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4"/>
      <c r="W39" s="12"/>
      <c r="X39" s="13"/>
      <c r="Y39" s="23"/>
      <c r="Z39" s="23"/>
      <c r="AA39" s="23"/>
      <c r="AB39" s="23"/>
    </row>
    <row r="40" spans="1:28" ht="29.25" customHeight="1">
      <c r="A40" s="161" t="s">
        <v>99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4">
        <v>241</v>
      </c>
      <c r="X40" s="13">
        <f t="shared" si="0"/>
        <v>0</v>
      </c>
      <c r="Y40" s="23">
        <v>0</v>
      </c>
      <c r="Z40" s="23">
        <v>0</v>
      </c>
      <c r="AA40" s="23">
        <v>0</v>
      </c>
      <c r="AB40" s="23"/>
    </row>
    <row r="41" spans="1:28" ht="26.25" customHeight="1">
      <c r="A41" s="161" t="s">
        <v>114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4" t="s">
        <v>115</v>
      </c>
      <c r="X41" s="13">
        <f t="shared" si="0"/>
        <v>0</v>
      </c>
      <c r="Y41" s="23">
        <v>0</v>
      </c>
      <c r="Z41" s="23">
        <v>0</v>
      </c>
      <c r="AA41" s="23">
        <v>0</v>
      </c>
      <c r="AB41" s="23"/>
    </row>
    <row r="42" spans="1:28" ht="18" customHeight="1">
      <c r="A42" s="155" t="s">
        <v>100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20">
        <v>260</v>
      </c>
      <c r="X42" s="24">
        <f t="shared" si="0"/>
        <v>4000901.44</v>
      </c>
      <c r="Y42" s="25">
        <v>0</v>
      </c>
      <c r="Z42" s="25">
        <f>SUM(Z44:Z45)</f>
        <v>3459640</v>
      </c>
      <c r="AA42" s="25">
        <f>SUM(AA44:AA45)</f>
        <v>541261.43999999994</v>
      </c>
      <c r="AB42" s="25">
        <f>SUM(AB44:AB45)</f>
        <v>0</v>
      </c>
    </row>
    <row r="43" spans="1:28" ht="15.75" customHeight="1">
      <c r="A43" s="152" t="s">
        <v>19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4"/>
      <c r="W43" s="12"/>
      <c r="X43" s="13"/>
      <c r="Y43" s="23"/>
      <c r="Z43" s="23"/>
      <c r="AA43" s="23"/>
      <c r="AB43" s="23"/>
    </row>
    <row r="44" spans="1:28" ht="19.5" customHeight="1">
      <c r="A44" s="156" t="s">
        <v>101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8"/>
      <c r="W44" s="4">
        <v>262</v>
      </c>
      <c r="X44" s="13">
        <f t="shared" si="0"/>
        <v>4000901.44</v>
      </c>
      <c r="Y44" s="23">
        <v>0</v>
      </c>
      <c r="Z44" s="23">
        <f>3185600+274040</f>
        <v>3459640</v>
      </c>
      <c r="AA44" s="23">
        <v>541261.43999999994</v>
      </c>
      <c r="AB44" s="23"/>
    </row>
    <row r="45" spans="1:28" ht="27.75" customHeight="1">
      <c r="A45" s="156" t="s">
        <v>112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8"/>
      <c r="W45" s="4" t="s">
        <v>113</v>
      </c>
      <c r="X45" s="13">
        <f t="shared" si="0"/>
        <v>0</v>
      </c>
      <c r="Y45" s="23">
        <v>0</v>
      </c>
      <c r="Z45" s="23">
        <v>0</v>
      </c>
      <c r="AA45" s="23">
        <v>0</v>
      </c>
      <c r="AB45" s="23"/>
    </row>
    <row r="46" spans="1:28" ht="18" customHeight="1">
      <c r="A46" s="155" t="s">
        <v>21</v>
      </c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20">
        <v>290</v>
      </c>
      <c r="X46" s="24">
        <f t="shared" si="0"/>
        <v>11200</v>
      </c>
      <c r="Y46" s="25"/>
      <c r="Z46" s="25"/>
      <c r="AA46" s="25">
        <v>11200</v>
      </c>
      <c r="AB46" s="25"/>
    </row>
    <row r="47" spans="1:28" ht="16.5" customHeight="1">
      <c r="A47" s="149" t="s">
        <v>102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1"/>
      <c r="W47" s="20">
        <v>300</v>
      </c>
      <c r="X47" s="24">
        <f t="shared" si="0"/>
        <v>998380.59000000008</v>
      </c>
      <c r="Y47" s="25">
        <f>SUM(Y49:Y52)</f>
        <v>360000</v>
      </c>
      <c r="Z47" s="25">
        <f>SUM(Z49:Z52)</f>
        <v>431400.59</v>
      </c>
      <c r="AA47" s="25">
        <f>SUM(AA49:AA52)</f>
        <v>206980</v>
      </c>
      <c r="AB47" s="25">
        <f>SUM(AB49:AB52)</f>
        <v>0</v>
      </c>
    </row>
    <row r="48" spans="1:28" ht="15.75" customHeight="1">
      <c r="A48" s="152" t="s">
        <v>19</v>
      </c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4"/>
      <c r="W48" s="12"/>
      <c r="X48" s="13"/>
      <c r="Y48" s="23"/>
      <c r="Z48" s="23"/>
      <c r="AA48" s="23"/>
      <c r="AB48" s="23"/>
    </row>
    <row r="49" spans="1:28" ht="15.75" customHeight="1">
      <c r="A49" s="161" t="s">
        <v>103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4">
        <v>310</v>
      </c>
      <c r="X49" s="13">
        <f t="shared" si="0"/>
        <v>594180.59000000008</v>
      </c>
      <c r="Y49" s="23">
        <v>0</v>
      </c>
      <c r="Z49" s="23">
        <f>431400.59</f>
        <v>431400.59</v>
      </c>
      <c r="AA49" s="23">
        <v>162780</v>
      </c>
      <c r="AB49" s="23"/>
    </row>
    <row r="50" spans="1:28" ht="18" customHeight="1">
      <c r="A50" s="161" t="s">
        <v>104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4">
        <v>320</v>
      </c>
      <c r="X50" s="13">
        <f t="shared" si="0"/>
        <v>0</v>
      </c>
      <c r="Y50" s="23">
        <v>0</v>
      </c>
      <c r="Z50" s="23">
        <v>0</v>
      </c>
      <c r="AA50" s="23">
        <v>0</v>
      </c>
      <c r="AB50" s="23"/>
    </row>
    <row r="51" spans="1:28" ht="18.75" customHeight="1">
      <c r="A51" s="161" t="s">
        <v>106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4">
        <v>330</v>
      </c>
      <c r="X51" s="13">
        <f t="shared" si="0"/>
        <v>0</v>
      </c>
      <c r="Y51" s="23">
        <v>0</v>
      </c>
      <c r="Z51" s="23">
        <v>0</v>
      </c>
      <c r="AA51" s="23">
        <v>0</v>
      </c>
      <c r="AB51" s="23"/>
    </row>
    <row r="52" spans="1:28" ht="21" customHeight="1">
      <c r="A52" s="161" t="s">
        <v>105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4">
        <v>340</v>
      </c>
      <c r="X52" s="13">
        <f t="shared" si="0"/>
        <v>404200</v>
      </c>
      <c r="Y52" s="23">
        <v>360000</v>
      </c>
      <c r="Z52" s="23">
        <v>0</v>
      </c>
      <c r="AA52" s="23">
        <v>44200</v>
      </c>
      <c r="AB52" s="23"/>
    </row>
    <row r="53" spans="1:28" ht="18" customHeight="1">
      <c r="A53" s="161" t="s">
        <v>107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20">
        <v>500</v>
      </c>
      <c r="X53" s="24">
        <f t="shared" si="0"/>
        <v>0</v>
      </c>
      <c r="Y53" s="25">
        <f>SUM(Y55:Y57)</f>
        <v>0</v>
      </c>
      <c r="Z53" s="25">
        <f>SUM(Z55:Z57)</f>
        <v>0</v>
      </c>
      <c r="AA53" s="25">
        <f>SUM(AA55:AA57)</f>
        <v>0</v>
      </c>
      <c r="AB53" s="25">
        <f>SUM(AB55:AB57)</f>
        <v>0</v>
      </c>
    </row>
    <row r="54" spans="1:28" ht="16.5" customHeight="1">
      <c r="A54" s="161" t="s">
        <v>19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2"/>
      <c r="X54" s="13"/>
      <c r="Y54" s="23"/>
      <c r="Z54" s="23"/>
      <c r="AA54" s="23"/>
      <c r="AB54" s="23"/>
    </row>
    <row r="55" spans="1:28" ht="17.25" customHeight="1">
      <c r="A55" s="161" t="s">
        <v>108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4">
        <v>520</v>
      </c>
      <c r="X55" s="13">
        <f t="shared" si="0"/>
        <v>0</v>
      </c>
      <c r="Y55" s="23">
        <v>0</v>
      </c>
      <c r="Z55" s="23">
        <v>0</v>
      </c>
      <c r="AA55" s="23">
        <v>0</v>
      </c>
      <c r="AB55" s="23"/>
    </row>
    <row r="56" spans="1:28" ht="17.25" customHeight="1">
      <c r="A56" s="161" t="s">
        <v>109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4">
        <v>530</v>
      </c>
      <c r="X56" s="13">
        <f t="shared" si="0"/>
        <v>0</v>
      </c>
      <c r="Y56" s="23">
        <v>0</v>
      </c>
      <c r="Z56" s="23">
        <v>0</v>
      </c>
      <c r="AA56" s="23">
        <v>0</v>
      </c>
      <c r="AB56" s="23"/>
    </row>
    <row r="57" spans="1:28" ht="14.25" customHeight="1">
      <c r="A57" s="161" t="s">
        <v>110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4" t="s">
        <v>111</v>
      </c>
      <c r="X57" s="13">
        <f t="shared" si="0"/>
        <v>0</v>
      </c>
      <c r="Y57" s="23">
        <v>0</v>
      </c>
      <c r="Z57" s="23">
        <v>0</v>
      </c>
      <c r="AA57" s="23">
        <v>0</v>
      </c>
      <c r="AB57" s="23"/>
    </row>
    <row r="58" spans="1:28" ht="15.75" customHeight="1">
      <c r="A58" s="161" t="s">
        <v>22</v>
      </c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2"/>
      <c r="X58" s="13"/>
      <c r="Y58" s="23"/>
      <c r="Z58" s="23"/>
      <c r="AA58" s="23"/>
      <c r="AB58" s="23"/>
    </row>
    <row r="59" spans="1:28" ht="15.75" customHeight="1">
      <c r="A59" s="161" t="s">
        <v>23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4" t="s">
        <v>17</v>
      </c>
      <c r="X59" s="13"/>
      <c r="Y59" s="23"/>
      <c r="Z59" s="23"/>
      <c r="AA59" s="23"/>
      <c r="AB59" s="23"/>
    </row>
    <row r="60" spans="1:28" ht="19.5" customHeight="1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</row>
    <row r="61" spans="1:28" ht="15" customHeight="1">
      <c r="A61" s="159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</row>
    <row r="62" spans="1:28" ht="20.25" customHeight="1">
      <c r="A62" s="48" t="s">
        <v>120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5"/>
      <c r="Y62" s="8"/>
      <c r="Z62" s="140" t="s">
        <v>152</v>
      </c>
      <c r="AA62" s="140"/>
      <c r="AB62" s="8"/>
    </row>
    <row r="63" spans="1:28" ht="21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18" t="s">
        <v>2</v>
      </c>
      <c r="Y63" s="7"/>
      <c r="Z63" s="137" t="s">
        <v>3</v>
      </c>
      <c r="AA63" s="56"/>
      <c r="AB63" s="7"/>
    </row>
    <row r="64" spans="1:28" ht="23.25" customHeight="1">
      <c r="A64" s="48" t="s">
        <v>121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5"/>
      <c r="Y64" s="8"/>
      <c r="Z64" s="140" t="s">
        <v>151</v>
      </c>
      <c r="AA64" s="140"/>
      <c r="AB64" s="8"/>
    </row>
    <row r="65" spans="1:45" ht="12.7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18" t="s">
        <v>2</v>
      </c>
      <c r="Y65" s="7"/>
      <c r="Z65" s="137" t="s">
        <v>3</v>
      </c>
      <c r="AA65" s="56"/>
      <c r="AB65" s="7"/>
    </row>
    <row r="66" spans="1:45">
      <c r="A66" s="148" t="s">
        <v>122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8"/>
      <c r="Y66" s="8"/>
      <c r="Z66" s="8"/>
      <c r="AA66" s="8"/>
      <c r="AB66" s="8"/>
    </row>
    <row r="67" spans="1:45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7"/>
      <c r="Y67" s="7"/>
      <c r="Z67" s="7"/>
      <c r="AA67" s="7"/>
      <c r="AB67" s="7"/>
    </row>
    <row r="68" spans="1:45" ht="12" customHeight="1">
      <c r="A68" s="48" t="s">
        <v>123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17" t="s">
        <v>134</v>
      </c>
      <c r="W68" s="16"/>
      <c r="X68" s="5"/>
      <c r="Y68" s="8"/>
      <c r="Z68" s="140" t="s">
        <v>133</v>
      </c>
      <c r="AA68" s="140"/>
      <c r="AB68" s="8"/>
    </row>
    <row r="69" spans="1:45" ht="12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19" t="s">
        <v>124</v>
      </c>
      <c r="W69" s="6"/>
      <c r="X69" s="18" t="s">
        <v>2</v>
      </c>
      <c r="Y69" s="7"/>
      <c r="Z69" s="137" t="s">
        <v>3</v>
      </c>
      <c r="AA69" s="56"/>
      <c r="AB69" s="8"/>
    </row>
    <row r="70" spans="1:45" ht="12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19"/>
      <c r="W70" s="6"/>
      <c r="X70" s="18"/>
      <c r="Y70" s="7"/>
      <c r="Z70" s="21"/>
      <c r="AA70" s="22"/>
      <c r="AB70" s="8"/>
    </row>
    <row r="71" spans="1:45" ht="12" customHeight="1">
      <c r="A71" s="48" t="s">
        <v>135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17"/>
      <c r="W71" s="16"/>
      <c r="X71" s="5"/>
      <c r="Y71" s="8"/>
      <c r="Z71" s="140" t="s">
        <v>136</v>
      </c>
      <c r="AA71" s="140"/>
      <c r="AB71" s="8"/>
    </row>
    <row r="72" spans="1:45" ht="12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19" t="s">
        <v>124</v>
      </c>
      <c r="W72" s="6"/>
      <c r="X72" s="18" t="s">
        <v>2</v>
      </c>
      <c r="Y72" s="7"/>
      <c r="Z72" s="137" t="s">
        <v>3</v>
      </c>
      <c r="AA72" s="56"/>
      <c r="AB72" s="8"/>
    </row>
    <row r="73" spans="1:45" ht="18" customHeight="1"/>
    <row r="74" spans="1:45">
      <c r="A74" s="3" t="s">
        <v>137</v>
      </c>
      <c r="X74" s="3" t="s">
        <v>137</v>
      </c>
    </row>
    <row r="75" spans="1:45" ht="24" customHeight="1">
      <c r="A75" s="62" t="s">
        <v>147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X75" s="62" t="s">
        <v>139</v>
      </c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</row>
    <row r="77" spans="1:45" ht="24" customHeight="1">
      <c r="A77" s="3" t="s">
        <v>148</v>
      </c>
      <c r="X77" s="3" t="s">
        <v>138</v>
      </c>
    </row>
    <row r="78" spans="1:45" ht="13.5" customHeight="1"/>
    <row r="79" spans="1:45" ht="21.75" customHeight="1">
      <c r="A79" s="139" t="s">
        <v>24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46" t="s">
        <v>121</v>
      </c>
      <c r="U79" s="146"/>
      <c r="V79" s="146"/>
      <c r="W79" s="146"/>
      <c r="X79" s="29"/>
      <c r="Y79" s="30"/>
      <c r="Z79" s="145" t="s">
        <v>151</v>
      </c>
      <c r="AA79" s="145"/>
      <c r="AB79" s="30"/>
    </row>
    <row r="80" spans="1:45" ht="15.75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147" t="s">
        <v>124</v>
      </c>
      <c r="W80" s="147"/>
      <c r="X80" s="18" t="s">
        <v>2</v>
      </c>
      <c r="Y80" s="7"/>
      <c r="Z80" s="137" t="s">
        <v>3</v>
      </c>
      <c r="AA80" s="56"/>
      <c r="AB80" s="30"/>
    </row>
    <row r="81" spans="1:28" ht="15" customHeight="1">
      <c r="A81" s="138" t="s">
        <v>125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"/>
      <c r="S81" s="1"/>
      <c r="T81" s="1"/>
      <c r="U81" s="1"/>
      <c r="V81" s="32" t="s">
        <v>149</v>
      </c>
      <c r="W81" s="1"/>
      <c r="X81" s="1"/>
      <c r="Y81" s="1"/>
      <c r="Z81" s="1"/>
      <c r="AA81" s="1"/>
      <c r="AB81" s="1"/>
    </row>
    <row r="82" spans="1:28" ht="16.5" customHeight="1">
      <c r="A82" s="33" t="s">
        <v>25</v>
      </c>
      <c r="B82" s="141"/>
      <c r="C82" s="141"/>
      <c r="D82" s="1" t="s">
        <v>25</v>
      </c>
      <c r="E82" s="141"/>
      <c r="F82" s="141"/>
      <c r="G82" s="141"/>
      <c r="H82" s="141"/>
      <c r="I82" s="141"/>
      <c r="J82" s="141"/>
      <c r="K82" s="141"/>
      <c r="L82" s="141"/>
      <c r="M82" s="142" t="s">
        <v>29</v>
      </c>
      <c r="N82" s="142"/>
      <c r="O82" s="143"/>
      <c r="P82" s="143"/>
      <c r="Q82" s="144" t="s">
        <v>26</v>
      </c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</row>
    <row r="83" spans="1:28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6" spans="1:28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</sheetData>
  <mergeCells count="91">
    <mergeCell ref="A28:V28"/>
    <mergeCell ref="A39:V39"/>
    <mergeCell ref="A31:V31"/>
    <mergeCell ref="A37:V37"/>
    <mergeCell ref="A13:V13"/>
    <mergeCell ref="A4:V4"/>
    <mergeCell ref="A10:V10"/>
    <mergeCell ref="A9:V9"/>
    <mergeCell ref="A12:V12"/>
    <mergeCell ref="A52:V52"/>
    <mergeCell ref="A15:V15"/>
    <mergeCell ref="A34:V34"/>
    <mergeCell ref="A29:V29"/>
    <mergeCell ref="A50:V50"/>
    <mergeCell ref="A32:V32"/>
    <mergeCell ref="A18:V18"/>
    <mergeCell ref="A20:V20"/>
    <mergeCell ref="A35:V35"/>
    <mergeCell ref="A26:V26"/>
    <mergeCell ref="A1:AB1"/>
    <mergeCell ref="X2:X3"/>
    <mergeCell ref="A2:V3"/>
    <mergeCell ref="Y2:AB2"/>
    <mergeCell ref="W2:W3"/>
    <mergeCell ref="A57:V57"/>
    <mergeCell ref="A5:V5"/>
    <mergeCell ref="A11:V11"/>
    <mergeCell ref="A22:V22"/>
    <mergeCell ref="A6:V6"/>
    <mergeCell ref="A7:V7"/>
    <mergeCell ref="A30:V30"/>
    <mergeCell ref="A41:V41"/>
    <mergeCell ref="A40:V40"/>
    <mergeCell ref="A19:V19"/>
    <mergeCell ref="A60:AB60"/>
    <mergeCell ref="A58:V58"/>
    <mergeCell ref="A23:V23"/>
    <mergeCell ref="A36:V36"/>
    <mergeCell ref="A53:V53"/>
    <mergeCell ref="A27:V27"/>
    <mergeCell ref="A24:V24"/>
    <mergeCell ref="A51:V51"/>
    <mergeCell ref="A33:V33"/>
    <mergeCell ref="A56:V56"/>
    <mergeCell ref="A8:V8"/>
    <mergeCell ref="A14:V14"/>
    <mergeCell ref="A16:V16"/>
    <mergeCell ref="A21:V21"/>
    <mergeCell ref="A25:V25"/>
    <mergeCell ref="A49:V49"/>
    <mergeCell ref="A42:V42"/>
    <mergeCell ref="A43:V43"/>
    <mergeCell ref="A44:V44"/>
    <mergeCell ref="A45:V45"/>
    <mergeCell ref="A47:V47"/>
    <mergeCell ref="A48:V48"/>
    <mergeCell ref="A46:V46"/>
    <mergeCell ref="A38:V38"/>
    <mergeCell ref="A17:V17"/>
    <mergeCell ref="A63:W63"/>
    <mergeCell ref="A61:AB61"/>
    <mergeCell ref="A54:V54"/>
    <mergeCell ref="A55:V55"/>
    <mergeCell ref="A59:V59"/>
    <mergeCell ref="Z65:AA65"/>
    <mergeCell ref="A66:W66"/>
    <mergeCell ref="A65:W65"/>
    <mergeCell ref="A62:W62"/>
    <mergeCell ref="Z63:AA63"/>
    <mergeCell ref="Z64:AA64"/>
    <mergeCell ref="Z62:AA62"/>
    <mergeCell ref="A64:W64"/>
    <mergeCell ref="E82:L82"/>
    <mergeCell ref="M82:N82"/>
    <mergeCell ref="O82:P82"/>
    <mergeCell ref="Q82:AB82"/>
    <mergeCell ref="Z79:AA79"/>
    <mergeCell ref="A75:V75"/>
    <mergeCell ref="B82:C82"/>
    <mergeCell ref="T79:W79"/>
    <mergeCell ref="V80:W80"/>
    <mergeCell ref="A68:U68"/>
    <mergeCell ref="Z80:AA80"/>
    <mergeCell ref="A81:Q81"/>
    <mergeCell ref="A79:S79"/>
    <mergeCell ref="X75:AS75"/>
    <mergeCell ref="Z71:AA71"/>
    <mergeCell ref="Z72:AA72"/>
    <mergeCell ref="Z69:AA69"/>
    <mergeCell ref="Z68:AA68"/>
    <mergeCell ref="A71:U71"/>
  </mergeCells>
  <phoneticPr fontId="6" type="noConversion"/>
  <printOptions horizontalCentered="1"/>
  <pageMargins left="0.59055118110236227" right="0.39370078740157483" top="0.39370078740157483" bottom="0.31496062992125984" header="0" footer="0"/>
  <pageSetup paperSize="9" scale="90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План (1 стр.)</vt:lpstr>
      <vt:lpstr>План (2 стр.)</vt:lpstr>
      <vt:lpstr>План (3 стр.)</vt:lpstr>
      <vt:lpstr>'План (3 стр.)'!Заголовки_для_печати</vt:lpstr>
      <vt:lpstr>'План (1 стр.)'!Область_печати</vt:lpstr>
      <vt:lpstr>'План (2 стр.)'!Область_печати</vt:lpstr>
    </vt:vector>
  </TitlesOfParts>
  <Company>rkodeks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dc:description>Электронная форма документа подготовлена ЗАО "Информационная компания "Кодекс".</dc:description>
  <cp:lastModifiedBy>Елена Стрельникова</cp:lastModifiedBy>
  <cp:lastPrinted>2015-01-12T11:27:04Z</cp:lastPrinted>
  <dcterms:created xsi:type="dcterms:W3CDTF">2010-10-20T14:55:42Z</dcterms:created>
  <dcterms:modified xsi:type="dcterms:W3CDTF">2015-01-29T10:10:44Z</dcterms:modified>
</cp:coreProperties>
</file>